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2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<sst xmlns="http://schemas.openxmlformats.org/spreadsheetml/2006/main" count="256" uniqueCount="142">
  <si>
    <t>★調査郵送費</t>
  </si>
  <si>
    <t>葉書お願い状</t>
  </si>
  <si>
    <t>５０円×1000人</t>
  </si>
  <si>
    <t>調査票再送</t>
  </si>
  <si>
    <t>120円×1000人</t>
  </si>
  <si>
    <t>返送</t>
  </si>
  <si>
    <t>120円×300人</t>
  </si>
  <si>
    <t>５０円×700人</t>
  </si>
  <si>
    <t>120円×200人</t>
  </si>
  <si>
    <t>120円×600人</t>
  </si>
  <si>
    <t>120円×100人</t>
  </si>
  <si>
    <t>５０円×400人</t>
  </si>
  <si>
    <t>小計</t>
  </si>
  <si>
    <t>粗品</t>
  </si>
  <si>
    <t>１００円×1000人</t>
  </si>
  <si>
    <t>調査票印刷</t>
  </si>
  <si>
    <t>お礼状報告書印刷</t>
  </si>
  <si>
    <t>★調査バイト代</t>
  </si>
  <si>
    <t>宛名書き</t>
  </si>
  <si>
    <t>1000人=33時間</t>
  </si>
  <si>
    <t>700人=27時間</t>
  </si>
  <si>
    <t>500人=17時間</t>
  </si>
  <si>
    <t>300人=11時間</t>
  </si>
  <si>
    <t>サンプリング旅費</t>
  </si>
  <si>
    <t>電話受けバイト</t>
  </si>
  <si>
    <t>５０円×1500人</t>
  </si>
  <si>
    <t>120円×1500人</t>
  </si>
  <si>
    <t>120円×400人</t>
  </si>
  <si>
    <t>葉書</t>
  </si>
  <si>
    <t>５０円×900人</t>
  </si>
  <si>
    <t>120円×700人</t>
  </si>
  <si>
    <t>120円×150人</t>
  </si>
  <si>
    <t>１００円×1500人</t>
  </si>
  <si>
    <t>3000部</t>
  </si>
  <si>
    <t>2500部</t>
  </si>
  <si>
    <t>1500人=40時間</t>
  </si>
  <si>
    <t>封筒とナンバリング</t>
  </si>
  <si>
    <t>1500人=50時間</t>
  </si>
  <si>
    <t>900人=30時間</t>
  </si>
  <si>
    <t>700人=24時間</t>
  </si>
  <si>
    <t>400人=14時間</t>
  </si>
  <si>
    <t>総計</t>
  </si>
  <si>
    <t>お願い葉書</t>
  </si>
  <si>
    <t>調査票郵送第一回</t>
  </si>
  <si>
    <t>★印刷費等</t>
  </si>
  <si>
    <t>←</t>
  </si>
  <si>
    <t>※院生が自分でやるなら節約可</t>
  </si>
  <si>
    <t>表１　調査費用の予測　　1000人の場合　　回収率７割の場合</t>
  </si>
  <si>
    <t>表２　調査費用の予測　　1500人の場合　　回収率７割の場合</t>
  </si>
  <si>
    <t>←調査票は3000以内なら何部でも５万円くらい</t>
  </si>
  <si>
    <t>　　注　　印刷は合い見積もりをとれば安くなる</t>
  </si>
  <si>
    <t>　　　　　院生の調査ならば、自分で電話番等をやればよい</t>
  </si>
  <si>
    <t>２００５から始まる数字にするなど、できるだけ警戒感をとく</t>
  </si>
  <si>
    <t>ワープロで宛名や住所を書くと、データベースに入っている印象になり、とてもよくない</t>
  </si>
  <si>
    <t>お願い葉書はとても低姿勢で公式なかたい印象の文章にすること</t>
  </si>
  <si>
    <t>簡単な文章だと、かなりの苦情がくる</t>
  </si>
  <si>
    <t>★その他の注意点</t>
  </si>
  <si>
    <t>宛名や住所は必ず手書きで書く</t>
  </si>
  <si>
    <t>第一回送付の後、４００回収できた場合</t>
  </si>
  <si>
    <t>その後、さらに２００回収できた場合</t>
  </si>
  <si>
    <t>その後、調査票を送り、さらに３００回収できた場合</t>
  </si>
  <si>
    <t>その後、さらに１５０回収できた場合</t>
  </si>
  <si>
    <t>　郵送で、お願い葉書の後に調査票を送り、その後に葉書２回、調査票を１回送る案となっている</t>
  </si>
  <si>
    <t>　回収率は７割とあまめに計算している</t>
  </si>
  <si>
    <t>←お礼状の郵送費は翌年度予算として計算してもよい</t>
  </si>
  <si>
    <t>ナンバリングは調査票の裏表紙の下など、心理的抵抗が少ないように整理番号として書く。</t>
  </si>
  <si>
    <t>どの地点からかなど分かるように。回収をチェックし、未回収の人にもう一度調査票を送る</t>
  </si>
  <si>
    <t>準備としては、サンプリングと、料金別納郵便の手続きを、早めにやっておけばよい</t>
  </si>
  <si>
    <t>第一回送付の後、３００回収できた場合</t>
  </si>
  <si>
    <t>その後、調査票を送り、さらに１００回収できた場合</t>
  </si>
  <si>
    <t>その後、さらに１００回収できた場合</t>
  </si>
  <si>
    <t>★回収合計700の例</t>
  </si>
  <si>
    <t>★回収合計1050の例</t>
  </si>
  <si>
    <t>　　調査票やお礼状は、何回か送付して予備が必要なこともあるので多めに印刷しておくこと。多くても値段はかわらない</t>
  </si>
  <si>
    <t>お願い状には赤い角印を押し公式な雰囲気にすること。手書きで一言そえてもよい</t>
  </si>
  <si>
    <t>どのみち送付は後になるので。</t>
  </si>
  <si>
    <t>サンプル数</t>
  </si>
  <si>
    <t>調査会社への委託費用</t>
  </si>
  <si>
    <t>面接調査　予算案　2005　　</t>
  </si>
  <si>
    <t>データ入力</t>
  </si>
  <si>
    <t>　上記に謝礼とサンプリング含む</t>
  </si>
  <si>
    <t>お礼状送付</t>
  </si>
  <si>
    <t>韓国</t>
  </si>
  <si>
    <t>日本</t>
  </si>
  <si>
    <t>日本語での職業コーディング</t>
  </si>
  <si>
    <t>消耗品</t>
  </si>
  <si>
    <t>設備備品費</t>
  </si>
  <si>
    <t>旅費</t>
  </si>
  <si>
    <t>謝金等</t>
  </si>
  <si>
    <t>その他</t>
  </si>
  <si>
    <t>年度</t>
  </si>
  <si>
    <t>計</t>
  </si>
  <si>
    <t>依頼状送付</t>
  </si>
  <si>
    <t>データチェック作業</t>
  </si>
  <si>
    <t>豊かな社会における保守化や、価値観と人間関係の変化に関する国際比較調査</t>
  </si>
  <si>
    <t>郵送調査　予算案　2005　　　</t>
  </si>
  <si>
    <t>★シート２は面接調査の場合　　　画面下シート２をくっりくすべし</t>
  </si>
  <si>
    <t>面接調査　予算案　2005　　調査会社へ委託する場合</t>
  </si>
  <si>
    <t>↓　日本では、１票に3500円と考えてよい</t>
  </si>
  <si>
    <t>例　科研費申請書</t>
  </si>
  <si>
    <t>お礼状　兼調査速報郵送</t>
  </si>
  <si>
    <t>表１　調査費用の予測　　サンプル数1000人で　　回収率７割の場合</t>
  </si>
  <si>
    <t>１００円×700人</t>
  </si>
  <si>
    <t>お礼状</t>
  </si>
  <si>
    <t>依頼状</t>
  </si>
  <si>
    <t>★調査時以外のバイト代</t>
  </si>
  <si>
    <t>★調査時バイト代</t>
  </si>
  <si>
    <t>調査票回収　１調査員が20担当の場合50人を雇う</t>
  </si>
  <si>
    <t>50*7500*3</t>
  </si>
  <si>
    <t>調査本部の人</t>
  </si>
  <si>
    <t>日給7500円の場合</t>
  </si>
  <si>
    <t>金－日　３日間</t>
  </si>
  <si>
    <t>１調査員が20担当の場合50人を雇う</t>
  </si>
  <si>
    <t>サンプル数1000</t>
  </si>
  <si>
    <t>調査本部待機　夕方以降の応援部隊</t>
  </si>
  <si>
    <t>５人</t>
  </si>
  <si>
    <t>１人</t>
  </si>
  <si>
    <t>サンプリング時　名前と住所書き</t>
  </si>
  <si>
    <t>粗品　ボールペン</t>
  </si>
  <si>
    <t>この他に、謝礼として抽選で２０名様に５千円の商品券、など出してもよい</t>
  </si>
  <si>
    <t>がその場合は１０万円が自腹となる。</t>
  </si>
  <si>
    <t>←　人件費が大きい</t>
  </si>
  <si>
    <t>例１　予算案その１</t>
  </si>
  <si>
    <t>宛名書き　時給900円の場合</t>
  </si>
  <si>
    <t>例２　予算案その２</t>
  </si>
  <si>
    <t>サンプル数2000</t>
  </si>
  <si>
    <t>金－月　４日間　　４日目は一部の応援部隊</t>
  </si>
  <si>
    <t>１調査員が20担当の場合100人を雇う</t>
  </si>
  <si>
    <t>５０円×2000人</t>
  </si>
  <si>
    <t>100円×1400人</t>
  </si>
  <si>
    <t>調査票回収　１調査員が20担当の場合100人を雇う</t>
  </si>
  <si>
    <t>100*7500*3</t>
  </si>
  <si>
    <t>月曜の人　40人雇う</t>
  </si>
  <si>
    <t>40*7500*1</t>
  </si>
  <si>
    <t>2000人=66時間</t>
  </si>
  <si>
    <t>1400人=54時間</t>
  </si>
  <si>
    <t>総計290万円で調査は可能。調査会社に頼めば、この倍であろう。</t>
  </si>
  <si>
    <t>サンプル数2000人で約300万円と考えると、１サンプルが1500円</t>
  </si>
  <si>
    <t>１時間に30人書くとして計算</t>
  </si>
  <si>
    <t>調査実習としてやれば、学生調査員の人件費はかからないが、この場合、当然ながら研究目的ではなく、教育目的となる</t>
  </si>
  <si>
    <t>表２　調査費用の予測　　サンプル数2000人で　　回収率７割の場合</t>
  </si>
  <si>
    <t>　質問数が少なく、きちんとした依頼状を送れば、郵送調査でも７割程度の回収率となることもある。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</si>
</sst>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lt;=999]000;[&lt;=99999]000\-00;000\-0000"/>
  </numFmts>
  <fonts count="5">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b/>
      <sz val="11"/>
      <name val="ＭＳ Ｐゴシック"/>
      <family val="3"/>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
    <xf numFmtId="0" fontId="0" fillId="0" borderId="0" xfId="0" applyAlignment="1">
      <alignment vertical="center"/>
    </xf>
    <xf numFmtId="0" fontId="0"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5" fontId="0" fillId="0" borderId="0" xfId="0" applyNumberFormat="1" applyAlignment="1">
      <alignment vertical="center"/>
    </xf>
    <xf numFmtId="5" fontId="0" fillId="0" borderId="1" xfId="0" applyNumberFormat="1" applyBorder="1" applyAlignment="1">
      <alignment vertical="center"/>
    </xf>
    <xf numFmtId="5" fontId="0" fillId="0" borderId="2" xfId="0" applyNumberFormat="1" applyBorder="1" applyAlignment="1">
      <alignment vertical="center"/>
    </xf>
    <xf numFmtId="0" fontId="0" fillId="0" borderId="0" xfId="0" applyBorder="1" applyAlignment="1">
      <alignment vertical="center"/>
    </xf>
    <xf numFmtId="5" fontId="0" fillId="0" borderId="0" xfId="0" applyNumberFormat="1" applyBorder="1" applyAlignment="1">
      <alignment vertical="center"/>
    </xf>
    <xf numFmtId="0" fontId="2" fillId="0" borderId="0" xfId="0" applyFont="1" applyAlignment="1">
      <alignment vertical="center"/>
    </xf>
    <xf numFmtId="0" fontId="0" fillId="0" borderId="0" xfId="0" applyFill="1" applyBorder="1" applyAlignment="1">
      <alignment vertical="center"/>
    </xf>
    <xf numFmtId="180" fontId="0" fillId="0" borderId="0" xfId="0" applyNumberFormat="1" applyAlignment="1">
      <alignment vertical="center"/>
    </xf>
    <xf numFmtId="180" fontId="0" fillId="0" borderId="1" xfId="0" applyNumberFormat="1" applyBorder="1" applyAlignment="1">
      <alignment vertical="center"/>
    </xf>
    <xf numFmtId="180" fontId="0" fillId="0" borderId="2" xfId="0" applyNumberFormat="1" applyBorder="1" applyAlignment="1">
      <alignment vertical="center"/>
    </xf>
    <xf numFmtId="0" fontId="0" fillId="0" borderId="0" xfId="0" applyAlignment="1">
      <alignment vertical="center" wrapText="1"/>
    </xf>
    <xf numFmtId="180" fontId="0" fillId="0" borderId="0" xfId="0" applyNumberFormat="1" applyAlignment="1">
      <alignment vertical="center" wrapText="1"/>
    </xf>
    <xf numFmtId="0" fontId="0" fillId="0" borderId="1" xfId="0" applyBorder="1" applyAlignment="1">
      <alignment vertical="center" wrapText="1"/>
    </xf>
    <xf numFmtId="180" fontId="0" fillId="0" borderId="1" xfId="0" applyNumberFormat="1" applyBorder="1" applyAlignment="1">
      <alignment vertical="center" wrapText="1"/>
    </xf>
    <xf numFmtId="5" fontId="0" fillId="0" borderId="0" xfId="0" applyNumberFormat="1" applyAlignment="1">
      <alignment vertical="center" wrapText="1"/>
    </xf>
    <xf numFmtId="180" fontId="0" fillId="0" borderId="0" xfId="0" applyNumberFormat="1" applyBorder="1" applyAlignment="1">
      <alignment vertical="center"/>
    </xf>
    <xf numFmtId="0" fontId="0" fillId="0" borderId="0" xfId="0" applyBorder="1" applyAlignment="1">
      <alignment vertical="center" wrapText="1"/>
    </xf>
    <xf numFmtId="180" fontId="0" fillId="0" borderId="0" xfId="0" applyNumberFormat="1" applyBorder="1" applyAlignment="1">
      <alignment vertical="center" wrapText="1"/>
    </xf>
    <xf numFmtId="3" fontId="0" fillId="0" borderId="0" xfId="0" applyNumberFormat="1" applyAlignment="1">
      <alignment vertical="center"/>
    </xf>
    <xf numFmtId="0" fontId="4" fillId="0" borderId="0" xfId="0" applyFont="1" applyAlignment="1">
      <alignment vertical="center"/>
    </xf>
    <xf numFmtId="0" fontId="4" fillId="0" borderId="2" xfId="0" applyFont="1" applyFill="1" applyBorder="1" applyAlignment="1">
      <alignment vertical="center"/>
    </xf>
    <xf numFmtId="0" fontId="4" fillId="0" borderId="2" xfId="0" applyFont="1" applyBorder="1" applyAlignment="1">
      <alignment vertical="center"/>
    </xf>
    <xf numFmtId="5" fontId="4" fillId="0" borderId="2" xfId="0" applyNumberFormat="1" applyFont="1" applyBorder="1" applyAlignment="1">
      <alignment vertical="center"/>
    </xf>
    <xf numFmtId="5" fontId="4" fillId="0" borderId="0" xfId="0" applyNumberFormat="1" applyFont="1" applyBorder="1" applyAlignment="1">
      <alignmen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98"/>
  <sheetViews>
    <sheetView tabSelected="1" workbookViewId="0" topLeftCell="A1">
      <selection activeCell="A3" sqref="A3"/>
    </sheetView>
  </sheetViews>
  <sheetFormatPr defaultColWidth="9.00390625" defaultRowHeight="13.5"/>
  <cols>
    <col min="3" max="3" width="17.375" style="0" customWidth="1"/>
    <col min="4" max="4" width="25.50390625" style="0" customWidth="1"/>
    <col min="6" max="6" width="12.25390625" style="0" customWidth="1"/>
    <col min="7" max="7" width="4.25390625" style="0" customWidth="1"/>
  </cols>
  <sheetData>
    <row r="1" ht="13.5">
      <c r="A1" t="s">
        <v>96</v>
      </c>
    </row>
    <row r="3" ht="18.75">
      <c r="A3" s="9" t="s">
        <v>95</v>
      </c>
    </row>
    <row r="5" spans="1:4" ht="13.5">
      <c r="A5" t="s">
        <v>62</v>
      </c>
      <c r="D5" s="1"/>
    </row>
    <row r="6" spans="1:4" ht="13.5">
      <c r="A6" t="s">
        <v>63</v>
      </c>
      <c r="D6" s="1"/>
    </row>
    <row r="7" spans="1:4" ht="13.5">
      <c r="A7" t="s">
        <v>141</v>
      </c>
      <c r="D7" s="1"/>
    </row>
    <row r="8" ht="13.5">
      <c r="D8" s="1"/>
    </row>
    <row r="9" spans="3:5" ht="13.5">
      <c r="C9" s="7"/>
      <c r="D9" s="7"/>
      <c r="E9" s="7"/>
    </row>
    <row r="10" spans="3:6" ht="13.5">
      <c r="C10" s="2" t="s">
        <v>47</v>
      </c>
      <c r="D10" s="2"/>
      <c r="E10" s="2"/>
      <c r="F10" s="2"/>
    </row>
    <row r="11" ht="13.5">
      <c r="C11" t="s">
        <v>0</v>
      </c>
    </row>
    <row r="12" spans="3:5" ht="13.5">
      <c r="C12" t="s">
        <v>1</v>
      </c>
      <c r="D12" t="s">
        <v>2</v>
      </c>
      <c r="E12">
        <f>50*1000</f>
        <v>50000</v>
      </c>
    </row>
    <row r="13" spans="3:5" ht="13.5">
      <c r="C13" t="s">
        <v>43</v>
      </c>
      <c r="D13" t="s">
        <v>4</v>
      </c>
      <c r="E13">
        <f>120*1000</f>
        <v>120000</v>
      </c>
    </row>
    <row r="14" spans="3:9" ht="13.5">
      <c r="C14" t="s">
        <v>5</v>
      </c>
      <c r="D14" t="s">
        <v>6</v>
      </c>
      <c r="E14">
        <f>120*300</f>
        <v>36000</v>
      </c>
      <c r="H14" t="s">
        <v>45</v>
      </c>
      <c r="I14" t="s">
        <v>68</v>
      </c>
    </row>
    <row r="15" spans="3:5" ht="13.5">
      <c r="C15" t="s">
        <v>42</v>
      </c>
      <c r="D15" t="s">
        <v>7</v>
      </c>
      <c r="E15">
        <f>50*700</f>
        <v>35000</v>
      </c>
    </row>
    <row r="16" spans="3:9" ht="13.5">
      <c r="C16" t="s">
        <v>5</v>
      </c>
      <c r="D16" t="s">
        <v>8</v>
      </c>
      <c r="E16">
        <f>120*200</f>
        <v>24000</v>
      </c>
      <c r="H16" t="s">
        <v>45</v>
      </c>
      <c r="I16" t="s">
        <v>59</v>
      </c>
    </row>
    <row r="17" spans="3:5" ht="13.5">
      <c r="C17" t="s">
        <v>3</v>
      </c>
      <c r="D17" t="s">
        <v>9</v>
      </c>
      <c r="E17">
        <f>120*600</f>
        <v>72000</v>
      </c>
    </row>
    <row r="18" spans="3:9" ht="13.5">
      <c r="C18" t="s">
        <v>5</v>
      </c>
      <c r="D18" t="s">
        <v>10</v>
      </c>
      <c r="E18">
        <f>120*100</f>
        <v>12000</v>
      </c>
      <c r="H18" t="s">
        <v>45</v>
      </c>
      <c r="I18" t="s">
        <v>69</v>
      </c>
    </row>
    <row r="19" spans="3:5" ht="13.5">
      <c r="C19" t="s">
        <v>42</v>
      </c>
      <c r="D19" t="s">
        <v>11</v>
      </c>
      <c r="E19">
        <f>50*400</f>
        <v>20000</v>
      </c>
    </row>
    <row r="20" spans="3:9" ht="13.5">
      <c r="C20" t="s">
        <v>5</v>
      </c>
      <c r="D20" t="s">
        <v>10</v>
      </c>
      <c r="E20">
        <f>120*100</f>
        <v>12000</v>
      </c>
      <c r="H20" t="s">
        <v>45</v>
      </c>
      <c r="I20" t="s">
        <v>70</v>
      </c>
    </row>
    <row r="21" spans="3:8" ht="13.5">
      <c r="C21" s="3"/>
      <c r="D21" s="3" t="s">
        <v>12</v>
      </c>
      <c r="E21" s="3"/>
      <c r="F21" s="3">
        <f>SUM(E12:E20)</f>
        <v>381000</v>
      </c>
      <c r="H21" t="s">
        <v>71</v>
      </c>
    </row>
    <row r="23" spans="3:6" ht="13.5">
      <c r="C23" s="2" t="s">
        <v>44</v>
      </c>
      <c r="D23" s="2"/>
      <c r="E23" s="2"/>
      <c r="F23" s="2"/>
    </row>
    <row r="24" spans="3:5" ht="13.5">
      <c r="C24" t="s">
        <v>13</v>
      </c>
      <c r="D24" t="s">
        <v>14</v>
      </c>
      <c r="E24">
        <f>100*1000</f>
        <v>100000</v>
      </c>
    </row>
    <row r="25" spans="3:8" ht="13.5">
      <c r="C25" t="s">
        <v>15</v>
      </c>
      <c r="E25">
        <v>50000</v>
      </c>
      <c r="H25" t="s">
        <v>49</v>
      </c>
    </row>
    <row r="26" spans="3:5" ht="13.5">
      <c r="C26" t="s">
        <v>16</v>
      </c>
      <c r="E26">
        <v>50000</v>
      </c>
    </row>
    <row r="27" spans="3:7" ht="13.5">
      <c r="C27" s="3"/>
      <c r="D27" s="3" t="s">
        <v>12</v>
      </c>
      <c r="E27" s="3"/>
      <c r="F27" s="6">
        <f>SUM(E24:E26)</f>
        <v>200000</v>
      </c>
      <c r="G27" s="4"/>
    </row>
    <row r="28" spans="3:8" ht="13.5">
      <c r="C28" s="10" t="s">
        <v>100</v>
      </c>
      <c r="D28" s="7"/>
      <c r="E28" s="7"/>
      <c r="F28" s="8">
        <f>80*700</f>
        <v>56000</v>
      </c>
      <c r="G28" s="4"/>
      <c r="H28" t="s">
        <v>64</v>
      </c>
    </row>
    <row r="29" ht="13.5">
      <c r="I29" t="s">
        <v>75</v>
      </c>
    </row>
    <row r="30" spans="3:6" ht="13.5">
      <c r="C30" s="2" t="s">
        <v>17</v>
      </c>
      <c r="D30" s="2"/>
      <c r="E30" s="2"/>
      <c r="F30" s="2"/>
    </row>
    <row r="31" ht="13.5">
      <c r="D31" t="s">
        <v>18</v>
      </c>
    </row>
    <row r="32" spans="4:5" ht="13.5">
      <c r="D32" t="s">
        <v>19</v>
      </c>
      <c r="E32">
        <f>900*33</f>
        <v>29700</v>
      </c>
    </row>
    <row r="33" spans="4:5" ht="13.5">
      <c r="D33" t="s">
        <v>20</v>
      </c>
      <c r="E33">
        <f>900*27</f>
        <v>24300</v>
      </c>
    </row>
    <row r="34" spans="4:5" ht="13.5">
      <c r="D34" t="s">
        <v>21</v>
      </c>
      <c r="E34">
        <f>900*17</f>
        <v>15300</v>
      </c>
    </row>
    <row r="35" spans="4:5" ht="13.5">
      <c r="D35" t="s">
        <v>22</v>
      </c>
      <c r="E35">
        <f>900*11</f>
        <v>9900</v>
      </c>
    </row>
    <row r="36" spans="4:8" ht="13.5">
      <c r="D36" t="s">
        <v>12</v>
      </c>
      <c r="F36">
        <f>SUM(E32:E35)</f>
        <v>79200</v>
      </c>
      <c r="H36" t="s">
        <v>46</v>
      </c>
    </row>
    <row r="38" spans="4:6" ht="13.5">
      <c r="D38" t="s">
        <v>23</v>
      </c>
      <c r="F38">
        <v>30000</v>
      </c>
    </row>
    <row r="39" spans="3:8" ht="13.5">
      <c r="C39" s="2"/>
      <c r="D39" s="2" t="s">
        <v>24</v>
      </c>
      <c r="F39" s="2">
        <v>20000</v>
      </c>
      <c r="G39" s="7"/>
      <c r="H39" t="s">
        <v>46</v>
      </c>
    </row>
    <row r="40" spans="3:7" s="23" customFormat="1" ht="13.5">
      <c r="C40" s="24" t="s">
        <v>41</v>
      </c>
      <c r="D40" s="25"/>
      <c r="E40" s="25"/>
      <c r="F40" s="26">
        <f>SUM(F19:F39)</f>
        <v>766200</v>
      </c>
      <c r="G40" s="27"/>
    </row>
    <row r="41" ht="13.5">
      <c r="C41" t="s">
        <v>50</v>
      </c>
    </row>
    <row r="42" ht="13.5">
      <c r="C42" t="s">
        <v>51</v>
      </c>
    </row>
    <row r="46" spans="3:7" ht="13.5">
      <c r="C46" s="7"/>
      <c r="D46" s="7"/>
      <c r="E46" s="7"/>
      <c r="F46" s="7"/>
      <c r="G46" s="7"/>
    </row>
    <row r="47" spans="3:7" ht="13.5">
      <c r="C47" s="2" t="s">
        <v>48</v>
      </c>
      <c r="D47" s="2"/>
      <c r="E47" s="2"/>
      <c r="F47" s="2"/>
      <c r="G47" s="7"/>
    </row>
    <row r="48" ht="13.5">
      <c r="C48" t="s">
        <v>0</v>
      </c>
    </row>
    <row r="49" spans="3:5" ht="13.5">
      <c r="C49" t="s">
        <v>1</v>
      </c>
      <c r="D49" t="s">
        <v>25</v>
      </c>
      <c r="E49">
        <f>50*1500</f>
        <v>75000</v>
      </c>
    </row>
    <row r="50" spans="3:5" ht="13.5">
      <c r="C50" t="s">
        <v>43</v>
      </c>
      <c r="D50" t="s">
        <v>26</v>
      </c>
      <c r="E50">
        <f>120*1500</f>
        <v>180000</v>
      </c>
    </row>
    <row r="51" spans="3:9" ht="13.5">
      <c r="C51" t="s">
        <v>5</v>
      </c>
      <c r="D51" t="s">
        <v>27</v>
      </c>
      <c r="E51">
        <f>120*400</f>
        <v>48000</v>
      </c>
      <c r="H51" t="s">
        <v>45</v>
      </c>
      <c r="I51" t="s">
        <v>58</v>
      </c>
    </row>
    <row r="52" spans="3:5" ht="13.5">
      <c r="C52" t="s">
        <v>42</v>
      </c>
      <c r="D52" t="s">
        <v>29</v>
      </c>
      <c r="E52">
        <f>50*900</f>
        <v>45000</v>
      </c>
    </row>
    <row r="53" spans="3:9" ht="13.5">
      <c r="C53" t="s">
        <v>5</v>
      </c>
      <c r="D53" t="s">
        <v>8</v>
      </c>
      <c r="E53">
        <f>120*200</f>
        <v>24000</v>
      </c>
      <c r="H53" t="s">
        <v>45</v>
      </c>
      <c r="I53" t="s">
        <v>59</v>
      </c>
    </row>
    <row r="54" spans="3:5" ht="13.5">
      <c r="C54" t="s">
        <v>3</v>
      </c>
      <c r="D54" t="s">
        <v>30</v>
      </c>
      <c r="E54">
        <f>120*700</f>
        <v>84000</v>
      </c>
    </row>
    <row r="55" spans="3:9" ht="13.5">
      <c r="C55" t="s">
        <v>5</v>
      </c>
      <c r="D55" t="s">
        <v>6</v>
      </c>
      <c r="E55">
        <f>120*300</f>
        <v>36000</v>
      </c>
      <c r="H55" t="s">
        <v>45</v>
      </c>
      <c r="I55" t="s">
        <v>60</v>
      </c>
    </row>
    <row r="56" spans="3:5" ht="13.5">
      <c r="C56" t="s">
        <v>42</v>
      </c>
      <c r="D56" t="s">
        <v>11</v>
      </c>
      <c r="E56">
        <f>50*400</f>
        <v>20000</v>
      </c>
    </row>
    <row r="57" spans="3:9" ht="13.5">
      <c r="C57" t="s">
        <v>5</v>
      </c>
      <c r="D57" t="s">
        <v>31</v>
      </c>
      <c r="E57">
        <f>120*150</f>
        <v>18000</v>
      </c>
      <c r="H57" t="s">
        <v>45</v>
      </c>
      <c r="I57" t="s">
        <v>61</v>
      </c>
    </row>
    <row r="58" spans="3:8" ht="13.5">
      <c r="C58" s="3"/>
      <c r="D58" s="3" t="s">
        <v>12</v>
      </c>
      <c r="E58" s="3"/>
      <c r="F58" s="6">
        <f>SUM(E49:E57)</f>
        <v>530000</v>
      </c>
      <c r="G58" s="4"/>
      <c r="H58" t="s">
        <v>72</v>
      </c>
    </row>
    <row r="59" spans="6:7" ht="13.5">
      <c r="F59" s="4"/>
      <c r="G59" s="4"/>
    </row>
    <row r="60" spans="3:7" ht="13.5">
      <c r="C60" s="2" t="s">
        <v>44</v>
      </c>
      <c r="D60" s="2"/>
      <c r="E60" s="2"/>
      <c r="F60" s="5"/>
      <c r="G60" s="4"/>
    </row>
    <row r="61" spans="3:7" ht="13.5">
      <c r="C61" t="s">
        <v>13</v>
      </c>
      <c r="D61" t="s">
        <v>32</v>
      </c>
      <c r="E61">
        <f>100*1500</f>
        <v>150000</v>
      </c>
      <c r="F61" s="4"/>
      <c r="G61" s="4"/>
    </row>
    <row r="62" spans="3:8" ht="13.5">
      <c r="C62" t="s">
        <v>15</v>
      </c>
      <c r="D62" t="s">
        <v>33</v>
      </c>
      <c r="E62">
        <v>50000</v>
      </c>
      <c r="F62" s="4"/>
      <c r="G62" s="4"/>
      <c r="H62" t="s">
        <v>49</v>
      </c>
    </row>
    <row r="63" spans="3:7" ht="13.5">
      <c r="C63" t="s">
        <v>16</v>
      </c>
      <c r="D63" t="s">
        <v>34</v>
      </c>
      <c r="E63">
        <v>50000</v>
      </c>
      <c r="F63" s="4"/>
      <c r="G63" s="4"/>
    </row>
    <row r="64" spans="3:7" ht="13.5">
      <c r="C64" s="3"/>
      <c r="D64" s="3" t="s">
        <v>12</v>
      </c>
      <c r="E64" s="3"/>
      <c r="F64" s="6">
        <f>SUM(E61:E63)</f>
        <v>250000</v>
      </c>
      <c r="G64" s="4"/>
    </row>
    <row r="65" spans="3:8" ht="13.5">
      <c r="C65" s="10" t="s">
        <v>100</v>
      </c>
      <c r="D65" s="7"/>
      <c r="E65" s="7"/>
      <c r="F65" s="8">
        <f>80*1050</f>
        <v>84000</v>
      </c>
      <c r="G65" s="4"/>
      <c r="H65" t="s">
        <v>64</v>
      </c>
    </row>
    <row r="66" spans="6:9" ht="13.5">
      <c r="F66" s="4"/>
      <c r="G66" s="4"/>
      <c r="I66" t="s">
        <v>75</v>
      </c>
    </row>
    <row r="67" spans="3:7" ht="13.5">
      <c r="C67" s="2" t="s">
        <v>17</v>
      </c>
      <c r="D67" s="2"/>
      <c r="E67" s="2"/>
      <c r="F67" s="5"/>
      <c r="G67" s="4"/>
    </row>
    <row r="68" spans="4:7" ht="13.5">
      <c r="D68" t="s">
        <v>18</v>
      </c>
      <c r="F68" s="4"/>
      <c r="G68" s="4"/>
    </row>
    <row r="69" spans="3:7" ht="13.5">
      <c r="C69" t="s">
        <v>28</v>
      </c>
      <c r="D69" t="s">
        <v>35</v>
      </c>
      <c r="E69">
        <f>900*40</f>
        <v>36000</v>
      </c>
      <c r="F69" s="4"/>
      <c r="G69" s="4"/>
    </row>
    <row r="70" spans="3:7" ht="13.5">
      <c r="C70" t="s">
        <v>36</v>
      </c>
      <c r="D70" t="s">
        <v>37</v>
      </c>
      <c r="E70">
        <f>900*50</f>
        <v>45000</v>
      </c>
      <c r="F70" s="4"/>
      <c r="G70" s="4"/>
    </row>
    <row r="71" spans="4:7" ht="13.5">
      <c r="D71" t="s">
        <v>38</v>
      </c>
      <c r="E71">
        <f>900*30</f>
        <v>27000</v>
      </c>
      <c r="F71" s="4"/>
      <c r="G71" s="4"/>
    </row>
    <row r="72" spans="4:7" ht="13.5">
      <c r="D72" t="s">
        <v>39</v>
      </c>
      <c r="E72">
        <f>900*24</f>
        <v>21600</v>
      </c>
      <c r="F72" s="4"/>
      <c r="G72" s="4"/>
    </row>
    <row r="73" spans="4:7" ht="13.5">
      <c r="D73" t="s">
        <v>40</v>
      </c>
      <c r="E73">
        <f>900*14</f>
        <v>12600</v>
      </c>
      <c r="F73" s="4"/>
      <c r="G73" s="4"/>
    </row>
    <row r="74" spans="4:8" ht="13.5">
      <c r="D74" t="s">
        <v>12</v>
      </c>
      <c r="F74" s="4">
        <f>SUM(E69:E73)</f>
        <v>142200</v>
      </c>
      <c r="G74" s="4"/>
      <c r="H74" t="s">
        <v>46</v>
      </c>
    </row>
    <row r="75" spans="6:7" ht="13.5">
      <c r="F75" s="4"/>
      <c r="G75" s="4"/>
    </row>
    <row r="76" spans="4:7" ht="13.5">
      <c r="D76" t="s">
        <v>23</v>
      </c>
      <c r="F76" s="4">
        <v>35000</v>
      </c>
      <c r="G76" s="4"/>
    </row>
    <row r="77" spans="3:8" ht="13.5">
      <c r="C77" s="2"/>
      <c r="D77" s="2" t="s">
        <v>24</v>
      </c>
      <c r="E77" s="2"/>
      <c r="F77" s="5">
        <v>20000</v>
      </c>
      <c r="G77" s="8"/>
      <c r="H77" t="s">
        <v>46</v>
      </c>
    </row>
    <row r="78" spans="3:7" s="23" customFormat="1" ht="13.5">
      <c r="C78" s="24" t="s">
        <v>41</v>
      </c>
      <c r="D78" s="25"/>
      <c r="E78" s="25"/>
      <c r="F78" s="26">
        <f>SUM(F57:F77)</f>
        <v>1061200</v>
      </c>
      <c r="G78" s="27"/>
    </row>
    <row r="79" ht="13.5">
      <c r="C79" t="s">
        <v>50</v>
      </c>
    </row>
    <row r="80" ht="13.5">
      <c r="C80" t="s">
        <v>51</v>
      </c>
    </row>
    <row r="84" ht="13.5">
      <c r="C84" t="s">
        <v>56</v>
      </c>
    </row>
    <row r="85" ht="13.5">
      <c r="C85" t="s">
        <v>57</v>
      </c>
    </row>
    <row r="86" ht="13.5">
      <c r="C86" t="s">
        <v>53</v>
      </c>
    </row>
    <row r="88" ht="13.5">
      <c r="C88" t="s">
        <v>65</v>
      </c>
    </row>
    <row r="89" ht="13.5">
      <c r="C89" t="s">
        <v>52</v>
      </c>
    </row>
    <row r="90" ht="13.5">
      <c r="C90" t="s">
        <v>66</v>
      </c>
    </row>
    <row r="92" ht="13.5">
      <c r="C92" t="s">
        <v>54</v>
      </c>
    </row>
    <row r="93" ht="13.5">
      <c r="C93" t="s">
        <v>74</v>
      </c>
    </row>
    <row r="94" ht="13.5">
      <c r="C94" t="s">
        <v>55</v>
      </c>
    </row>
    <row r="97" ht="13.5">
      <c r="C97" t="s">
        <v>67</v>
      </c>
    </row>
    <row r="98" ht="13.5">
      <c r="C98" t="s">
        <v>73</v>
      </c>
    </row>
  </sheetData>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M102"/>
  <sheetViews>
    <sheetView workbookViewId="0" topLeftCell="A1">
      <selection activeCell="C58" sqref="C58"/>
    </sheetView>
  </sheetViews>
  <sheetFormatPr defaultColWidth="9.00390625" defaultRowHeight="13.5"/>
  <cols>
    <col min="1" max="1" width="6.75390625" style="0" customWidth="1"/>
    <col min="2" max="2" width="9.625" style="0" customWidth="1"/>
    <col min="3" max="3" width="30.50390625" style="0" customWidth="1"/>
    <col min="4" max="4" width="20.25390625" style="4" customWidth="1"/>
    <col min="5" max="5" width="9.25390625" style="11" customWidth="1"/>
    <col min="6" max="6" width="11.125" style="0" customWidth="1"/>
    <col min="8" max="8" width="24.25390625" style="0" customWidth="1"/>
    <col min="9" max="9" width="12.25390625" style="11" customWidth="1"/>
    <col min="10" max="10" width="6.875" style="0" customWidth="1"/>
    <col min="11" max="11" width="7.25390625" style="0" customWidth="1"/>
    <col min="12" max="12" width="10.875" style="0" customWidth="1"/>
    <col min="13" max="18" width="9.375" style="0" customWidth="1"/>
  </cols>
  <sheetData>
    <row r="1" ht="18.75">
      <c r="A1" s="9" t="s">
        <v>78</v>
      </c>
    </row>
    <row r="2" ht="18.75">
      <c r="A2" s="9"/>
    </row>
    <row r="3" ht="13.5">
      <c r="B3" t="s">
        <v>122</v>
      </c>
    </row>
    <row r="4" spans="1:12" ht="13.5">
      <c r="A4" s="7"/>
      <c r="B4" s="7"/>
      <c r="C4" s="7" t="s">
        <v>111</v>
      </c>
      <c r="D4" s="8"/>
      <c r="E4" s="19"/>
      <c r="F4" s="7"/>
      <c r="G4" s="7"/>
      <c r="H4" s="7"/>
      <c r="I4" s="19"/>
      <c r="J4" s="7"/>
      <c r="K4" s="7"/>
      <c r="L4" s="7"/>
    </row>
    <row r="5" spans="1:12" ht="13.5">
      <c r="A5" s="7"/>
      <c r="B5" s="7"/>
      <c r="C5" s="7" t="s">
        <v>113</v>
      </c>
      <c r="D5" s="8"/>
      <c r="E5" s="19"/>
      <c r="F5" s="7"/>
      <c r="G5" s="7"/>
      <c r="H5" s="7"/>
      <c r="I5" s="19"/>
      <c r="J5" s="7"/>
      <c r="K5" s="7"/>
      <c r="L5" s="7"/>
    </row>
    <row r="6" spans="1:12" ht="17.25" customHeight="1">
      <c r="A6" s="7"/>
      <c r="B6" s="7"/>
      <c r="C6" s="14" t="s">
        <v>112</v>
      </c>
      <c r="D6" s="8"/>
      <c r="E6" s="19"/>
      <c r="F6" s="7"/>
      <c r="G6" s="7"/>
      <c r="H6" s="7"/>
      <c r="I6" s="19"/>
      <c r="J6" s="7"/>
      <c r="K6" s="7"/>
      <c r="L6" s="7"/>
    </row>
    <row r="7" spans="1:13" ht="13.5">
      <c r="A7" s="7"/>
      <c r="B7" s="7"/>
      <c r="C7" s="7"/>
      <c r="D7" s="8"/>
      <c r="E7" s="19"/>
      <c r="F7" s="7"/>
      <c r="G7" s="7"/>
      <c r="H7" s="7"/>
      <c r="I7" s="19"/>
      <c r="J7" s="7"/>
      <c r="K7" s="19"/>
      <c r="L7" s="7"/>
      <c r="M7" s="4"/>
    </row>
    <row r="8" spans="1:12" ht="13.5">
      <c r="A8" s="7"/>
      <c r="B8" s="7"/>
      <c r="C8" s="2" t="s">
        <v>101</v>
      </c>
      <c r="D8" s="2"/>
      <c r="E8" s="2"/>
      <c r="F8" s="2"/>
      <c r="I8"/>
      <c r="J8" s="7"/>
      <c r="K8" s="7"/>
      <c r="L8" s="7"/>
    </row>
    <row r="9" spans="1:12" ht="13.5">
      <c r="A9" s="7"/>
      <c r="B9" s="7"/>
      <c r="C9" t="s">
        <v>0</v>
      </c>
      <c r="D9"/>
      <c r="E9"/>
      <c r="I9"/>
      <c r="J9" s="7"/>
      <c r="K9" s="7"/>
      <c r="L9" s="7"/>
    </row>
    <row r="10" spans="1:12" ht="13.5">
      <c r="A10" s="7"/>
      <c r="B10" s="7"/>
      <c r="C10" t="s">
        <v>1</v>
      </c>
      <c r="D10" t="s">
        <v>2</v>
      </c>
      <c r="E10">
        <f>50*1000</f>
        <v>50000</v>
      </c>
      <c r="I10"/>
      <c r="J10" s="7"/>
      <c r="K10" s="7"/>
      <c r="L10" s="7"/>
    </row>
    <row r="11" spans="1:12" ht="13.5">
      <c r="A11" s="7"/>
      <c r="B11" s="7"/>
      <c r="C11" s="10" t="s">
        <v>100</v>
      </c>
      <c r="D11" s="7"/>
      <c r="E11" s="8">
        <f>80*700</f>
        <v>56000</v>
      </c>
      <c r="I11"/>
      <c r="J11" s="7"/>
      <c r="K11" s="7"/>
      <c r="L11" s="7"/>
    </row>
    <row r="12" spans="1:12" ht="14.25" customHeight="1">
      <c r="A12" s="7"/>
      <c r="B12" s="7"/>
      <c r="C12" s="3"/>
      <c r="D12" s="3" t="s">
        <v>12</v>
      </c>
      <c r="E12" s="3"/>
      <c r="F12" s="6">
        <f>SUM(E10:E11)</f>
        <v>106000</v>
      </c>
      <c r="I12"/>
      <c r="J12" s="7"/>
      <c r="K12" s="7"/>
      <c r="L12" s="7"/>
    </row>
    <row r="13" spans="1:12" ht="13.5">
      <c r="A13" s="7"/>
      <c r="B13" s="7"/>
      <c r="D13"/>
      <c r="E13"/>
      <c r="I13"/>
      <c r="J13" s="7"/>
      <c r="K13" s="7"/>
      <c r="L13" s="7"/>
    </row>
    <row r="14" spans="1:12" ht="13.5">
      <c r="A14" s="7"/>
      <c r="B14" s="7"/>
      <c r="C14" s="2" t="s">
        <v>44</v>
      </c>
      <c r="D14" s="2"/>
      <c r="E14" s="2"/>
      <c r="F14" s="2"/>
      <c r="I14"/>
      <c r="J14" s="7"/>
      <c r="K14" s="7"/>
      <c r="L14" s="7"/>
    </row>
    <row r="15" spans="1:12" ht="13.5">
      <c r="A15" s="7"/>
      <c r="B15" s="7"/>
      <c r="C15" t="s">
        <v>118</v>
      </c>
      <c r="D15" t="s">
        <v>102</v>
      </c>
      <c r="E15">
        <f>100*700</f>
        <v>70000</v>
      </c>
      <c r="I15"/>
      <c r="J15" s="7"/>
      <c r="K15" s="7"/>
      <c r="L15" s="7"/>
    </row>
    <row r="16" spans="1:12" ht="13.5">
      <c r="A16" s="7"/>
      <c r="B16" s="7"/>
      <c r="C16" t="s">
        <v>15</v>
      </c>
      <c r="D16"/>
      <c r="E16">
        <v>50000</v>
      </c>
      <c r="H16" t="s">
        <v>49</v>
      </c>
      <c r="I16"/>
      <c r="J16" s="7"/>
      <c r="K16" s="7"/>
      <c r="L16" s="7"/>
    </row>
    <row r="17" spans="1:12" ht="13.5">
      <c r="A17" s="7"/>
      <c r="B17" s="7"/>
      <c r="C17" t="s">
        <v>16</v>
      </c>
      <c r="D17"/>
      <c r="E17">
        <v>50000</v>
      </c>
      <c r="H17" t="s">
        <v>64</v>
      </c>
      <c r="I17"/>
      <c r="J17" s="7"/>
      <c r="K17" s="7"/>
      <c r="L17" s="7"/>
    </row>
    <row r="18" spans="1:12" ht="13.5">
      <c r="A18" s="7"/>
      <c r="B18" s="7"/>
      <c r="C18" s="3"/>
      <c r="D18" s="3" t="s">
        <v>12</v>
      </c>
      <c r="E18" s="3"/>
      <c r="F18" s="6">
        <f>SUM(E15:E17)</f>
        <v>170000</v>
      </c>
      <c r="G18" s="4"/>
      <c r="I18" t="s">
        <v>75</v>
      </c>
      <c r="J18" s="7"/>
      <c r="K18" s="7"/>
      <c r="L18" s="7"/>
    </row>
    <row r="19" spans="1:12" ht="13.5">
      <c r="A19" s="7"/>
      <c r="B19" s="7"/>
      <c r="G19" s="4"/>
      <c r="I19"/>
      <c r="J19" s="7"/>
      <c r="K19" s="7"/>
      <c r="L19" s="7"/>
    </row>
    <row r="20" spans="1:12" ht="13.5">
      <c r="A20" s="7"/>
      <c r="B20" s="7"/>
      <c r="D20"/>
      <c r="E20"/>
      <c r="J20" s="7"/>
      <c r="K20" s="7"/>
      <c r="L20" s="7"/>
    </row>
    <row r="21" spans="1:12" ht="13.5">
      <c r="A21" s="7"/>
      <c r="B21" s="7"/>
      <c r="C21" s="2" t="s">
        <v>106</v>
      </c>
      <c r="D21" s="2"/>
      <c r="E21" s="2"/>
      <c r="F21" s="2"/>
      <c r="I21"/>
      <c r="J21" s="7"/>
      <c r="K21" s="7"/>
      <c r="L21" s="7"/>
    </row>
    <row r="22" spans="1:12" ht="13.5">
      <c r="A22" s="7"/>
      <c r="B22" s="7"/>
      <c r="D22" t="s">
        <v>110</v>
      </c>
      <c r="E22"/>
      <c r="I22"/>
      <c r="J22" s="19"/>
      <c r="K22" s="7"/>
      <c r="L22" s="7"/>
    </row>
    <row r="23" spans="1:12" s="14" customFormat="1" ht="33.75" customHeight="1">
      <c r="A23" s="20"/>
      <c r="B23" s="20"/>
      <c r="C23" s="14" t="s">
        <v>107</v>
      </c>
      <c r="D23" t="s">
        <v>108</v>
      </c>
      <c r="E23" s="22">
        <f>50*7500*3</f>
        <v>1125000</v>
      </c>
      <c r="F23"/>
      <c r="G23"/>
      <c r="H23"/>
      <c r="I23"/>
      <c r="J23" s="21"/>
      <c r="K23" s="20"/>
      <c r="L23" s="20"/>
    </row>
    <row r="24" spans="1:12" ht="13.5">
      <c r="A24" s="7"/>
      <c r="B24" s="7"/>
      <c r="C24" t="s">
        <v>109</v>
      </c>
      <c r="D24" t="s">
        <v>116</v>
      </c>
      <c r="E24" s="22">
        <f>7500*3</f>
        <v>22500</v>
      </c>
      <c r="I24"/>
      <c r="J24" s="19"/>
      <c r="K24" s="7"/>
      <c r="L24" s="7"/>
    </row>
    <row r="25" spans="1:12" ht="13.5">
      <c r="A25" s="7"/>
      <c r="B25" s="7"/>
      <c r="C25" t="s">
        <v>114</v>
      </c>
      <c r="D25" t="s">
        <v>115</v>
      </c>
      <c r="E25" s="22">
        <f>5*7500*3</f>
        <v>112500</v>
      </c>
      <c r="I25"/>
      <c r="J25" s="19"/>
      <c r="K25" s="7"/>
      <c r="L25" s="7"/>
    </row>
    <row r="26" spans="1:12" ht="13.5">
      <c r="A26" s="7"/>
      <c r="B26" s="7"/>
      <c r="D26"/>
      <c r="E26"/>
      <c r="I26"/>
      <c r="J26" s="19"/>
      <c r="K26" s="7"/>
      <c r="L26" s="7"/>
    </row>
    <row r="27" spans="1:12" ht="13.5">
      <c r="A27" s="7"/>
      <c r="B27" s="7"/>
      <c r="C27" s="2"/>
      <c r="D27" s="2" t="s">
        <v>12</v>
      </c>
      <c r="E27" s="12"/>
      <c r="F27" s="5">
        <f>SUM(E23:E26)</f>
        <v>1260000</v>
      </c>
      <c r="H27" t="s">
        <v>121</v>
      </c>
      <c r="I27"/>
      <c r="J27" s="19"/>
      <c r="K27" s="7"/>
      <c r="L27" s="7"/>
    </row>
    <row r="28" spans="1:12" ht="13.5">
      <c r="A28" s="7"/>
      <c r="B28" s="7"/>
      <c r="D28"/>
      <c r="E28"/>
      <c r="I28"/>
      <c r="J28" s="7"/>
      <c r="K28" s="7"/>
      <c r="L28" s="7"/>
    </row>
    <row r="29" spans="4:9" ht="13.5">
      <c r="D29"/>
      <c r="E29"/>
      <c r="I29"/>
    </row>
    <row r="31" spans="3:9" ht="13.5">
      <c r="C31" s="2" t="s">
        <v>105</v>
      </c>
      <c r="D31" s="2"/>
      <c r="E31" s="2"/>
      <c r="F31" s="2"/>
      <c r="I31"/>
    </row>
    <row r="32" spans="4:9" ht="13.5">
      <c r="D32" t="s">
        <v>123</v>
      </c>
      <c r="E32"/>
      <c r="I32"/>
    </row>
    <row r="33" spans="3:9" ht="13.5">
      <c r="C33" t="s">
        <v>104</v>
      </c>
      <c r="D33" t="s">
        <v>19</v>
      </c>
      <c r="E33">
        <f>900*33</f>
        <v>29700</v>
      </c>
      <c r="H33" t="s">
        <v>138</v>
      </c>
      <c r="I33"/>
    </row>
    <row r="34" spans="3:9" ht="13.5">
      <c r="C34" t="s">
        <v>103</v>
      </c>
      <c r="D34" t="s">
        <v>20</v>
      </c>
      <c r="E34">
        <f>900*27</f>
        <v>24300</v>
      </c>
      <c r="I34"/>
    </row>
    <row r="35" spans="3:9" ht="13.5">
      <c r="C35" t="s">
        <v>117</v>
      </c>
      <c r="D35" t="s">
        <v>19</v>
      </c>
      <c r="E35">
        <f>900*33</f>
        <v>29700</v>
      </c>
      <c r="I35"/>
    </row>
    <row r="36" spans="4:9" ht="13.5">
      <c r="D36" t="s">
        <v>12</v>
      </c>
      <c r="E36"/>
      <c r="F36" s="4">
        <f>SUM(E33:E35)</f>
        <v>83700</v>
      </c>
      <c r="H36" t="s">
        <v>46</v>
      </c>
      <c r="I36"/>
    </row>
    <row r="37" spans="4:9" ht="13.5">
      <c r="D37"/>
      <c r="E37"/>
      <c r="I37"/>
    </row>
    <row r="38" spans="4:9" ht="13.5">
      <c r="D38" t="s">
        <v>23</v>
      </c>
      <c r="E38"/>
      <c r="F38" s="4">
        <v>30000</v>
      </c>
      <c r="I38"/>
    </row>
    <row r="39" spans="3:9" ht="13.5">
      <c r="C39" s="2"/>
      <c r="D39" s="2" t="s">
        <v>24</v>
      </c>
      <c r="E39"/>
      <c r="F39" s="5">
        <v>20000</v>
      </c>
      <c r="G39" s="7"/>
      <c r="H39" t="s">
        <v>46</v>
      </c>
      <c r="I39"/>
    </row>
    <row r="40" spans="3:7" s="23" customFormat="1" ht="13.5">
      <c r="C40" s="24" t="s">
        <v>41</v>
      </c>
      <c r="D40" s="25"/>
      <c r="E40" s="25"/>
      <c r="F40" s="26">
        <f>SUM(F25:F39)</f>
        <v>1393700</v>
      </c>
      <c r="G40" s="27"/>
    </row>
    <row r="41" spans="3:9" ht="13.5">
      <c r="C41" t="s">
        <v>50</v>
      </c>
      <c r="D41"/>
      <c r="E41"/>
      <c r="I41"/>
    </row>
    <row r="42" spans="3:9" ht="13.5">
      <c r="C42" t="s">
        <v>51</v>
      </c>
      <c r="D42"/>
      <c r="E42"/>
      <c r="I42"/>
    </row>
    <row r="45" ht="13.5">
      <c r="C45" t="s">
        <v>119</v>
      </c>
    </row>
    <row r="46" ht="13.5">
      <c r="C46" t="s">
        <v>120</v>
      </c>
    </row>
    <row r="52" ht="13.5">
      <c r="B52" t="s">
        <v>124</v>
      </c>
    </row>
    <row r="53" spans="2:8" ht="13.5">
      <c r="B53" s="7"/>
      <c r="C53" s="7" t="s">
        <v>126</v>
      </c>
      <c r="D53" s="8"/>
      <c r="E53" s="19"/>
      <c r="F53" s="7"/>
      <c r="G53" s="7"/>
      <c r="H53" s="7"/>
    </row>
    <row r="54" spans="2:8" ht="13.5">
      <c r="B54" s="7"/>
      <c r="C54" s="7" t="s">
        <v>125</v>
      </c>
      <c r="D54" s="8"/>
      <c r="E54" s="19"/>
      <c r="F54" s="7"/>
      <c r="G54" s="7"/>
      <c r="H54" s="7"/>
    </row>
    <row r="55" spans="2:8" ht="13.5">
      <c r="B55" s="7"/>
      <c r="C55" s="14" t="s">
        <v>127</v>
      </c>
      <c r="D55" s="8"/>
      <c r="E55" s="19"/>
      <c r="F55" s="7"/>
      <c r="G55" s="7"/>
      <c r="H55" s="7"/>
    </row>
    <row r="56" spans="2:8" ht="13.5">
      <c r="B56" s="7"/>
      <c r="C56" s="7"/>
      <c r="D56" s="8"/>
      <c r="E56" s="19"/>
      <c r="F56" s="7"/>
      <c r="G56" s="7"/>
      <c r="H56" s="7"/>
    </row>
    <row r="57" spans="2:6" ht="13.5">
      <c r="B57" s="7"/>
      <c r="C57" s="2" t="s">
        <v>140</v>
      </c>
      <c r="D57" s="2"/>
      <c r="E57" s="2"/>
      <c r="F57" s="2"/>
    </row>
    <row r="58" spans="2:5" ht="13.5">
      <c r="B58" s="7"/>
      <c r="C58" t="s">
        <v>0</v>
      </c>
      <c r="D58"/>
      <c r="E58"/>
    </row>
    <row r="59" spans="2:5" ht="13.5">
      <c r="B59" s="7"/>
      <c r="C59" t="s">
        <v>1</v>
      </c>
      <c r="D59" t="s">
        <v>128</v>
      </c>
      <c r="E59">
        <f>50*2000</f>
        <v>100000</v>
      </c>
    </row>
    <row r="60" spans="2:5" ht="13.5">
      <c r="B60" s="7"/>
      <c r="C60" s="10" t="s">
        <v>100</v>
      </c>
      <c r="D60" s="7"/>
      <c r="E60" s="8">
        <f>80*1400</f>
        <v>112000</v>
      </c>
    </row>
    <row r="61" spans="2:6" ht="13.5">
      <c r="B61" s="7"/>
      <c r="C61" s="3"/>
      <c r="D61" s="3" t="s">
        <v>12</v>
      </c>
      <c r="E61" s="3"/>
      <c r="F61" s="6">
        <f>SUM(E59:E60)</f>
        <v>212000</v>
      </c>
    </row>
    <row r="62" spans="2:5" ht="13.5">
      <c r="B62" s="7"/>
      <c r="D62"/>
      <c r="E62"/>
    </row>
    <row r="63" spans="2:6" ht="13.5">
      <c r="B63" s="7"/>
      <c r="C63" s="2" t="s">
        <v>44</v>
      </c>
      <c r="D63" s="2"/>
      <c r="E63" s="2"/>
      <c r="F63" s="2"/>
    </row>
    <row r="64" spans="2:5" ht="13.5">
      <c r="B64" s="7"/>
      <c r="C64" t="s">
        <v>118</v>
      </c>
      <c r="D64" t="s">
        <v>129</v>
      </c>
      <c r="E64">
        <f>100*1400</f>
        <v>140000</v>
      </c>
    </row>
    <row r="65" spans="2:8" ht="13.5">
      <c r="B65" s="7"/>
      <c r="C65" t="s">
        <v>15</v>
      </c>
      <c r="D65"/>
      <c r="E65">
        <v>50000</v>
      </c>
      <c r="H65" t="s">
        <v>49</v>
      </c>
    </row>
    <row r="66" spans="2:8" ht="13.5">
      <c r="B66" s="7"/>
      <c r="C66" t="s">
        <v>16</v>
      </c>
      <c r="D66"/>
      <c r="E66">
        <v>50000</v>
      </c>
      <c r="H66" t="s">
        <v>64</v>
      </c>
    </row>
    <row r="67" spans="2:7" ht="13.5">
      <c r="B67" s="7"/>
      <c r="C67" s="3"/>
      <c r="D67" s="3" t="s">
        <v>12</v>
      </c>
      <c r="E67" s="3"/>
      <c r="F67" s="6">
        <f>SUM(E64:E66)</f>
        <v>240000</v>
      </c>
      <c r="G67" s="4"/>
    </row>
    <row r="68" spans="2:7" ht="13.5">
      <c r="B68" s="7"/>
      <c r="G68" s="4"/>
    </row>
    <row r="69" spans="2:5" ht="13.5">
      <c r="B69" s="7"/>
      <c r="D69"/>
      <c r="E69"/>
    </row>
    <row r="70" spans="2:6" ht="13.5">
      <c r="B70" s="7"/>
      <c r="C70" s="2" t="s">
        <v>106</v>
      </c>
      <c r="D70" s="2"/>
      <c r="E70" s="2"/>
      <c r="F70" s="2"/>
    </row>
    <row r="71" spans="2:5" ht="13.5">
      <c r="B71" s="7"/>
      <c r="D71" t="s">
        <v>110</v>
      </c>
      <c r="E71"/>
    </row>
    <row r="72" spans="2:5" ht="27">
      <c r="B72" s="20"/>
      <c r="C72" s="14" t="s">
        <v>130</v>
      </c>
      <c r="D72" t="s">
        <v>131</v>
      </c>
      <c r="E72" s="22">
        <f>100*7500*3</f>
        <v>2250000</v>
      </c>
    </row>
    <row r="73" spans="2:5" ht="13.5">
      <c r="B73" s="20"/>
      <c r="C73" s="14" t="s">
        <v>132</v>
      </c>
      <c r="D73" t="s">
        <v>133</v>
      </c>
      <c r="E73" s="22">
        <f>40*7500</f>
        <v>300000</v>
      </c>
    </row>
    <row r="74" spans="2:5" ht="13.5">
      <c r="B74" s="7"/>
      <c r="C74" t="s">
        <v>109</v>
      </c>
      <c r="D74" t="s">
        <v>116</v>
      </c>
      <c r="E74" s="22">
        <f>7500*3</f>
        <v>22500</v>
      </c>
    </row>
    <row r="75" spans="2:5" ht="13.5">
      <c r="B75" s="7"/>
      <c r="C75" t="s">
        <v>114</v>
      </c>
      <c r="D75" t="s">
        <v>115</v>
      </c>
      <c r="E75" s="22">
        <f>5*7500*3</f>
        <v>112500</v>
      </c>
    </row>
    <row r="76" spans="2:5" ht="13.5">
      <c r="B76" s="7"/>
      <c r="D76"/>
      <c r="E76"/>
    </row>
    <row r="77" spans="2:8" ht="13.5">
      <c r="B77" s="7"/>
      <c r="C77" s="2"/>
      <c r="D77" s="2" t="s">
        <v>12</v>
      </c>
      <c r="E77" s="12"/>
      <c r="F77" s="5">
        <f>SUM(E72:E76)</f>
        <v>2685000</v>
      </c>
      <c r="H77" t="s">
        <v>121</v>
      </c>
    </row>
    <row r="78" spans="2:5" ht="13.5">
      <c r="B78" s="7"/>
      <c r="D78"/>
      <c r="E78"/>
    </row>
    <row r="79" spans="4:5" ht="13.5">
      <c r="D79"/>
      <c r="E79"/>
    </row>
    <row r="81" spans="3:6" ht="13.5">
      <c r="C81" s="2" t="s">
        <v>105</v>
      </c>
      <c r="D81" s="2"/>
      <c r="E81" s="2"/>
      <c r="F81" s="2"/>
    </row>
    <row r="82" spans="4:5" ht="13.5">
      <c r="D82" t="s">
        <v>123</v>
      </c>
      <c r="E82"/>
    </row>
    <row r="83" spans="3:9" ht="13.5">
      <c r="C83" t="s">
        <v>104</v>
      </c>
      <c r="D83" t="s">
        <v>134</v>
      </c>
      <c r="E83">
        <f>900*66</f>
        <v>59400</v>
      </c>
      <c r="H83" t="s">
        <v>138</v>
      </c>
      <c r="I83" s="11">
        <f>2000/66</f>
        <v>30.303030303030305</v>
      </c>
    </row>
    <row r="84" spans="3:5" ht="13.5">
      <c r="C84" t="s">
        <v>103</v>
      </c>
      <c r="D84" t="s">
        <v>135</v>
      </c>
      <c r="E84">
        <f>900*54</f>
        <v>48600</v>
      </c>
    </row>
    <row r="85" spans="3:5" ht="13.5">
      <c r="C85" t="s">
        <v>117</v>
      </c>
      <c r="D85" t="s">
        <v>134</v>
      </c>
      <c r="E85">
        <f>900*66</f>
        <v>59400</v>
      </c>
    </row>
    <row r="86" spans="4:8" ht="13.5">
      <c r="D86" t="s">
        <v>12</v>
      </c>
      <c r="E86"/>
      <c r="F86" s="4">
        <f>SUM(E83:E85)</f>
        <v>167400</v>
      </c>
      <c r="H86" t="s">
        <v>46</v>
      </c>
    </row>
    <row r="87" spans="4:5" ht="13.5">
      <c r="D87"/>
      <c r="E87"/>
    </row>
    <row r="88" spans="4:6" ht="13.5">
      <c r="D88" t="s">
        <v>23</v>
      </c>
      <c r="E88"/>
      <c r="F88" s="4">
        <v>30000</v>
      </c>
    </row>
    <row r="89" spans="3:8" ht="13.5">
      <c r="C89" s="2"/>
      <c r="D89" s="2" t="s">
        <v>24</v>
      </c>
      <c r="E89"/>
      <c r="F89" s="5">
        <v>20000</v>
      </c>
      <c r="G89" s="7"/>
      <c r="H89" t="s">
        <v>46</v>
      </c>
    </row>
    <row r="90" spans="2:8" ht="13.5">
      <c r="B90" s="23"/>
      <c r="C90" s="24" t="s">
        <v>41</v>
      </c>
      <c r="D90" s="25"/>
      <c r="E90" s="25"/>
      <c r="F90" s="26">
        <f>SUM(F75:F89)</f>
        <v>2902400</v>
      </c>
      <c r="G90" s="27"/>
      <c r="H90" s="23"/>
    </row>
    <row r="91" spans="3:5" ht="13.5">
      <c r="C91" t="s">
        <v>50</v>
      </c>
      <c r="D91"/>
      <c r="E91"/>
    </row>
    <row r="92" spans="3:5" ht="13.5">
      <c r="C92" t="s">
        <v>51</v>
      </c>
      <c r="D92"/>
      <c r="E92"/>
    </row>
    <row r="95" ht="13.5">
      <c r="C95" t="s">
        <v>119</v>
      </c>
    </row>
    <row r="96" ht="13.5">
      <c r="C96" t="s">
        <v>120</v>
      </c>
    </row>
    <row r="98" ht="13.5">
      <c r="C98" t="s">
        <v>136</v>
      </c>
    </row>
    <row r="99" ht="13.5">
      <c r="C99" t="s">
        <v>137</v>
      </c>
    </row>
    <row r="102" ht="13.5">
      <c r="C102" t="s">
        <v>139</v>
      </c>
    </row>
  </sheetData>
  <printOptions/>
  <pageMargins left="0.75" right="0.75" top="1" bottom="1" header="0.512" footer="0.512"/>
  <pageSetup orientation="portrait" paperSize="9" r:id="rId1"/>
  <ignoredErrors>
    <ignoredError sqref="E34 E84" formula="1"/>
  </ignoredErrors>
</worksheet>
</file>

<file path=xl/worksheets/sheet3.xml><?xml version="1.0" encoding="utf-8"?>
<worksheet xmlns="http://schemas.openxmlformats.org/spreadsheetml/2006/main" xmlns:r="http://schemas.openxmlformats.org/officeDocument/2006/relationships">
  <dimension ref="A1:M37"/>
  <sheetViews>
    <sheetView workbookViewId="0" topLeftCell="A1">
      <selection activeCell="D27" sqref="D27"/>
    </sheetView>
  </sheetViews>
  <sheetFormatPr defaultColWidth="9.00390625" defaultRowHeight="13.5"/>
  <cols>
    <col min="1" max="1" width="6.75390625" style="0" customWidth="1"/>
    <col min="2" max="2" width="9.625" style="0" customWidth="1"/>
    <col min="3" max="3" width="28.50390625" style="0" customWidth="1"/>
    <col min="4" max="4" width="11.375" style="4" bestFit="1" customWidth="1"/>
    <col min="5" max="5" width="7.875" style="11" customWidth="1"/>
    <col min="6" max="6" width="7.50390625" style="0" customWidth="1"/>
    <col min="8" max="8" width="24.25390625" style="0" customWidth="1"/>
    <col min="9" max="9" width="12.25390625" style="11" customWidth="1"/>
    <col min="10" max="10" width="6.875" style="0" customWidth="1"/>
    <col min="11" max="11" width="7.25390625" style="0" customWidth="1"/>
    <col min="12" max="12" width="10.875" style="0" customWidth="1"/>
    <col min="13" max="18" width="9.375" style="0" customWidth="1"/>
  </cols>
  <sheetData>
    <row r="1" ht="18.75">
      <c r="A1" s="9" t="s">
        <v>97</v>
      </c>
    </row>
    <row r="2" ht="18.75">
      <c r="A2" s="9"/>
    </row>
    <row r="4" ht="13.5">
      <c r="D4" t="s">
        <v>98</v>
      </c>
    </row>
    <row r="5" spans="1:9" ht="13.5">
      <c r="A5" s="2" t="s">
        <v>83</v>
      </c>
      <c r="B5" s="2" t="s">
        <v>76</v>
      </c>
      <c r="C5" s="2"/>
      <c r="D5" s="5"/>
      <c r="F5" s="2" t="s">
        <v>82</v>
      </c>
      <c r="G5" s="2" t="s">
        <v>76</v>
      </c>
      <c r="H5" s="2"/>
      <c r="I5" s="12"/>
    </row>
    <row r="6" spans="1:13" ht="13.5">
      <c r="A6" s="2"/>
      <c r="B6" s="2">
        <v>4500</v>
      </c>
      <c r="C6" s="2" t="s">
        <v>77</v>
      </c>
      <c r="D6" s="5">
        <f>B6*3500</f>
        <v>15750000</v>
      </c>
      <c r="F6" s="3"/>
      <c r="G6" s="3">
        <v>4500</v>
      </c>
      <c r="H6" s="3" t="s">
        <v>77</v>
      </c>
      <c r="I6" s="13">
        <f>G6*2500</f>
        <v>11250000</v>
      </c>
      <c r="K6" s="11"/>
      <c r="M6" s="4"/>
    </row>
    <row r="7" spans="3:8" ht="13.5">
      <c r="C7" t="s">
        <v>80</v>
      </c>
      <c r="H7" t="s">
        <v>80</v>
      </c>
    </row>
    <row r="9" spans="3:9" ht="13.5">
      <c r="C9" t="s">
        <v>79</v>
      </c>
      <c r="D9" s="4">
        <f>B6/60*1000</f>
        <v>75000</v>
      </c>
      <c r="H9" t="s">
        <v>79</v>
      </c>
      <c r="I9" s="11">
        <v>75000</v>
      </c>
    </row>
    <row r="10" spans="3:9" ht="13.5">
      <c r="C10" t="s">
        <v>92</v>
      </c>
      <c r="D10" s="4">
        <f>B6*80</f>
        <v>360000</v>
      </c>
      <c r="H10" t="s">
        <v>84</v>
      </c>
      <c r="I10" s="11">
        <v>750000</v>
      </c>
    </row>
    <row r="11" spans="3:4" ht="13.5">
      <c r="C11" t="s">
        <v>81</v>
      </c>
      <c r="D11" s="4">
        <f>B6*0.7*80</f>
        <v>252000</v>
      </c>
    </row>
    <row r="12" spans="3:12" ht="13.5">
      <c r="C12" t="s">
        <v>93</v>
      </c>
      <c r="D12" s="4">
        <v>200000</v>
      </c>
      <c r="L12" t="s">
        <v>41</v>
      </c>
    </row>
    <row r="13" spans="1:12" ht="13.5">
      <c r="A13" s="2"/>
      <c r="B13" s="2"/>
      <c r="C13" s="2"/>
      <c r="D13" s="5">
        <f>SUM(D6:D10)</f>
        <v>16185000</v>
      </c>
      <c r="E13" s="12"/>
      <c r="F13" s="2"/>
      <c r="G13" s="2"/>
      <c r="H13" s="2"/>
      <c r="I13" s="12">
        <f>SUM(I6:I11)</f>
        <v>12075000</v>
      </c>
      <c r="J13" s="2"/>
      <c r="L13" s="5">
        <f>SUM(D13:I13)</f>
        <v>28260000</v>
      </c>
    </row>
    <row r="16" ht="13.5">
      <c r="D16"/>
    </row>
    <row r="17" ht="15" customHeight="1">
      <c r="D17"/>
    </row>
    <row r="18" ht="14.25" customHeight="1">
      <c r="D18"/>
    </row>
    <row r="19" ht="13.5">
      <c r="D19"/>
    </row>
    <row r="20" ht="13.5">
      <c r="D20"/>
    </row>
    <row r="25" ht="13.5">
      <c r="D25" s="18"/>
    </row>
    <row r="26" ht="13.5">
      <c r="D26" t="s">
        <v>99</v>
      </c>
    </row>
    <row r="27" ht="13.5">
      <c r="D27" t="s">
        <v>94</v>
      </c>
    </row>
    <row r="28" spans="4:10" ht="13.5">
      <c r="D28" s="5"/>
      <c r="E28" s="12"/>
      <c r="F28" s="2"/>
      <c r="G28" s="2"/>
      <c r="H28" s="2"/>
      <c r="I28" s="12"/>
      <c r="J28" s="12"/>
    </row>
    <row r="29" spans="4:10" s="14" customFormat="1" ht="30" customHeight="1">
      <c r="D29" s="14" t="s">
        <v>90</v>
      </c>
      <c r="E29" s="15" t="s">
        <v>91</v>
      </c>
      <c r="F29" s="14" t="s">
        <v>86</v>
      </c>
      <c r="G29" s="14" t="s">
        <v>85</v>
      </c>
      <c r="H29" s="16" t="s">
        <v>87</v>
      </c>
      <c r="I29" s="17" t="s">
        <v>88</v>
      </c>
      <c r="J29" s="17" t="s">
        <v>89</v>
      </c>
    </row>
    <row r="30" spans="4:10" ht="13.5">
      <c r="D30">
        <v>18</v>
      </c>
      <c r="E30" s="11">
        <f>SUM(F30:J30)</f>
        <v>3200</v>
      </c>
      <c r="F30">
        <v>500</v>
      </c>
      <c r="G30">
        <v>300</v>
      </c>
      <c r="H30">
        <v>1800</v>
      </c>
      <c r="I30" s="11">
        <v>200</v>
      </c>
      <c r="J30" s="11">
        <v>400</v>
      </c>
    </row>
    <row r="31" spans="4:10" ht="13.5">
      <c r="D31">
        <v>19</v>
      </c>
      <c r="E31" s="11">
        <f>SUM(F31:J31)</f>
        <v>20810</v>
      </c>
      <c r="F31">
        <v>400</v>
      </c>
      <c r="G31">
        <v>300</v>
      </c>
      <c r="H31">
        <v>1700</v>
      </c>
      <c r="I31" s="11">
        <f>800+100+15750+400</f>
        <v>17050</v>
      </c>
      <c r="J31" s="11">
        <v>1360</v>
      </c>
    </row>
    <row r="32" spans="4:10" ht="13.5">
      <c r="D32">
        <v>20</v>
      </c>
      <c r="E32" s="11">
        <f>SUM(F32:J32)</f>
        <v>16500</v>
      </c>
      <c r="G32">
        <v>300</v>
      </c>
      <c r="H32">
        <v>1900</v>
      </c>
      <c r="I32" s="11">
        <f>700+90+800+11250+400</f>
        <v>13240</v>
      </c>
      <c r="J32" s="11">
        <v>1060</v>
      </c>
    </row>
    <row r="33" spans="4:10" ht="13.5">
      <c r="D33" s="2">
        <v>21</v>
      </c>
      <c r="E33" s="12">
        <f>SUM(F33:J33)</f>
        <v>3700</v>
      </c>
      <c r="F33" s="2"/>
      <c r="G33" s="2">
        <v>300</v>
      </c>
      <c r="H33" s="2">
        <v>2000</v>
      </c>
      <c r="I33" s="12">
        <v>1000</v>
      </c>
      <c r="J33" s="12">
        <v>400</v>
      </c>
    </row>
    <row r="34" ht="13.5">
      <c r="E34" s="11">
        <f>SUM(E30:E33)</f>
        <v>44210</v>
      </c>
    </row>
    <row r="35" ht="13.5">
      <c r="D35"/>
    </row>
    <row r="36" ht="13.5">
      <c r="D36"/>
    </row>
    <row r="37" ht="13.5">
      <c r="D37"/>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cp:lastModifiedBy>
  <dcterms:created xsi:type="dcterms:W3CDTF">2004-10-22T04:38:26Z</dcterms:created>
  <dcterms:modified xsi:type="dcterms:W3CDTF">2006-01-24T08:21:34Z</dcterms:modified>
  <cp:category/>
  <cp:version/>
  <cp:contentType/>
  <cp:contentStatus/>
</cp:coreProperties>
</file>