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8055"/>
  </bookViews>
  <sheets>
    <sheet name="表１ 2012" sheetId="1" r:id="rId1"/>
    <sheet name="表１ 2011" sheetId="2" r:id="rId2"/>
    <sheet name="Graph1" sheetId="7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J23" i="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Q41" i="2" l="1"/>
  <c r="P41"/>
  <c r="N41"/>
  <c r="M41"/>
  <c r="K41"/>
  <c r="I41"/>
  <c r="G41"/>
  <c r="E41"/>
  <c r="Q40"/>
  <c r="P40"/>
  <c r="N40"/>
  <c r="M40"/>
  <c r="K40"/>
  <c r="I40"/>
  <c r="G40"/>
  <c r="E40"/>
  <c r="Q39"/>
  <c r="P39"/>
  <c r="N39"/>
  <c r="M39"/>
  <c r="K39"/>
  <c r="I39"/>
  <c r="G39"/>
  <c r="E39"/>
  <c r="Q38"/>
  <c r="P38"/>
  <c r="N38"/>
  <c r="M38"/>
  <c r="K38"/>
  <c r="I38"/>
  <c r="G38"/>
  <c r="E38"/>
  <c r="Q37"/>
  <c r="P37"/>
  <c r="N37"/>
  <c r="M37"/>
  <c r="K37"/>
  <c r="I37"/>
  <c r="G37"/>
  <c r="E37"/>
  <c r="Q36"/>
  <c r="P36"/>
  <c r="N36"/>
  <c r="M36"/>
  <c r="K36"/>
  <c r="I36"/>
  <c r="G36"/>
  <c r="E36"/>
  <c r="Q35"/>
  <c r="P35"/>
  <c r="N35"/>
  <c r="M35"/>
  <c r="K35"/>
  <c r="I35"/>
  <c r="G35"/>
  <c r="E35"/>
  <c r="Q34"/>
  <c r="P34"/>
  <c r="N34"/>
  <c r="M34"/>
  <c r="K34"/>
  <c r="I34"/>
  <c r="G34"/>
  <c r="E34"/>
  <c r="Q33"/>
  <c r="P33"/>
  <c r="N33"/>
  <c r="M33"/>
  <c r="K33"/>
  <c r="I33"/>
  <c r="G33"/>
  <c r="E33"/>
  <c r="Q32"/>
  <c r="P32"/>
  <c r="N32"/>
  <c r="M32"/>
  <c r="K32"/>
  <c r="I32"/>
  <c r="G32"/>
  <c r="E32"/>
  <c r="Q31"/>
  <c r="P31"/>
  <c r="N31"/>
  <c r="M31"/>
  <c r="K31"/>
  <c r="I31"/>
  <c r="G31"/>
  <c r="E31"/>
  <c r="Q30"/>
  <c r="P30"/>
  <c r="O30"/>
  <c r="L30"/>
  <c r="M30" s="1"/>
  <c r="J30"/>
  <c r="N30" s="1"/>
  <c r="H30"/>
  <c r="I30" s="1"/>
  <c r="F30"/>
  <c r="G30" s="1"/>
  <c r="E30"/>
  <c r="D30"/>
  <c r="B30"/>
  <c r="Q29"/>
  <c r="P29"/>
  <c r="N29"/>
  <c r="M29"/>
  <c r="K29"/>
  <c r="I29"/>
  <c r="G29"/>
  <c r="E29"/>
  <c r="Q28"/>
  <c r="P28"/>
  <c r="N28"/>
  <c r="M28"/>
  <c r="K28"/>
  <c r="I28"/>
  <c r="G28"/>
  <c r="E28"/>
  <c r="Q27"/>
  <c r="P27"/>
  <c r="N27"/>
  <c r="M27"/>
  <c r="K27"/>
  <c r="I27"/>
  <c r="G27"/>
  <c r="E27"/>
  <c r="Q26"/>
  <c r="P26"/>
  <c r="N26"/>
  <c r="M26"/>
  <c r="K26"/>
  <c r="I26"/>
  <c r="G26"/>
  <c r="E26"/>
  <c r="Q25"/>
  <c r="P25"/>
  <c r="N25"/>
  <c r="M25"/>
  <c r="K25"/>
  <c r="I25"/>
  <c r="G25"/>
  <c r="E25"/>
  <c r="Q21"/>
  <c r="O21"/>
  <c r="L21"/>
  <c r="M21" s="1"/>
  <c r="K21"/>
  <c r="H21"/>
  <c r="F21"/>
  <c r="E21" s="1"/>
  <c r="C21"/>
  <c r="Q20"/>
  <c r="L20"/>
  <c r="M20" s="1"/>
  <c r="K20"/>
  <c r="H20"/>
  <c r="F20"/>
  <c r="E20" s="1"/>
  <c r="C20"/>
  <c r="Q19"/>
  <c r="L19"/>
  <c r="M19" s="1"/>
  <c r="K19"/>
  <c r="H19"/>
  <c r="F19"/>
  <c r="O19" s="1"/>
  <c r="E19"/>
  <c r="C19"/>
  <c r="Q18"/>
  <c r="M18"/>
  <c r="K18"/>
  <c r="H18"/>
  <c r="F18"/>
  <c r="O18" s="1"/>
  <c r="E18"/>
  <c r="C18"/>
  <c r="Q17"/>
  <c r="L17"/>
  <c r="M17" s="1"/>
  <c r="K17"/>
  <c r="H17"/>
  <c r="F17"/>
  <c r="O17" s="1"/>
  <c r="C17"/>
  <c r="Q16"/>
  <c r="M16"/>
  <c r="K16"/>
  <c r="H16"/>
  <c r="F16"/>
  <c r="E16" s="1"/>
  <c r="C16"/>
  <c r="Q15"/>
  <c r="M15"/>
  <c r="L15"/>
  <c r="K15"/>
  <c r="H15"/>
  <c r="F15"/>
  <c r="E15" s="1"/>
  <c r="C15"/>
  <c r="Q14"/>
  <c r="L14"/>
  <c r="M14" s="1"/>
  <c r="K14"/>
  <c r="H14"/>
  <c r="F14"/>
  <c r="O14" s="1"/>
  <c r="E14"/>
  <c r="C14"/>
  <c r="Q13"/>
  <c r="M13"/>
  <c r="K13"/>
  <c r="H13"/>
  <c r="F13"/>
  <c r="O13" s="1"/>
  <c r="E13"/>
  <c r="C13"/>
  <c r="Q12"/>
  <c r="L12"/>
  <c r="M12" s="1"/>
  <c r="K12"/>
  <c r="H12"/>
  <c r="F12"/>
  <c r="O12" s="1"/>
  <c r="E12"/>
  <c r="C12"/>
  <c r="Q11"/>
  <c r="L11"/>
  <c r="M11" s="1"/>
  <c r="K11"/>
  <c r="H11"/>
  <c r="F11"/>
  <c r="O11" s="1"/>
  <c r="C11"/>
  <c r="R10"/>
  <c r="Q10"/>
  <c r="P10"/>
  <c r="N10"/>
  <c r="L10"/>
  <c r="M10" s="1"/>
  <c r="I10"/>
  <c r="G10"/>
  <c r="H10" s="1"/>
  <c r="D10"/>
  <c r="B10"/>
  <c r="Q9"/>
  <c r="O9"/>
  <c r="L9"/>
  <c r="M9" s="1"/>
  <c r="K9"/>
  <c r="H9"/>
  <c r="F9"/>
  <c r="E9" s="1"/>
  <c r="C9"/>
  <c r="Q8"/>
  <c r="L8"/>
  <c r="M8" s="1"/>
  <c r="K8"/>
  <c r="H8"/>
  <c r="F8"/>
  <c r="E8" s="1"/>
  <c r="C8"/>
  <c r="Q7"/>
  <c r="L7"/>
  <c r="M7" s="1"/>
  <c r="K7"/>
  <c r="H7"/>
  <c r="F7"/>
  <c r="O7" s="1"/>
  <c r="E7"/>
  <c r="C7"/>
  <c r="Q6"/>
  <c r="M6"/>
  <c r="K6"/>
  <c r="H6"/>
  <c r="F6"/>
  <c r="O6" s="1"/>
  <c r="E6"/>
  <c r="C6"/>
  <c r="Q5"/>
  <c r="M5"/>
  <c r="K5"/>
  <c r="H5"/>
  <c r="F5"/>
  <c r="O5" s="1"/>
  <c r="E5"/>
  <c r="C5"/>
  <c r="O30" i="1"/>
  <c r="J30"/>
  <c r="H30"/>
  <c r="F30"/>
  <c r="D30"/>
  <c r="E30" s="1"/>
  <c r="O8" i="2" l="1"/>
  <c r="E10"/>
  <c r="O20"/>
  <c r="O15"/>
  <c r="F10"/>
  <c r="O10" s="1"/>
  <c r="C10"/>
  <c r="K10"/>
  <c r="O16"/>
  <c r="E17"/>
  <c r="K30"/>
  <c r="E11"/>
  <c r="B30" i="1" l="1"/>
  <c r="L12"/>
  <c r="F14"/>
  <c r="P10"/>
  <c r="N10"/>
  <c r="I10"/>
  <c r="G10"/>
  <c r="D10"/>
  <c r="B10"/>
  <c r="Q14" l="1"/>
  <c r="H14"/>
  <c r="K14"/>
  <c r="M14"/>
  <c r="L10"/>
  <c r="M12"/>
  <c r="Q41"/>
  <c r="P41"/>
  <c r="N41"/>
  <c r="M41"/>
  <c r="K41"/>
  <c r="I41"/>
  <c r="G41"/>
  <c r="E41"/>
  <c r="Q40"/>
  <c r="P40"/>
  <c r="N40"/>
  <c r="M40"/>
  <c r="K40"/>
  <c r="I40"/>
  <c r="G40"/>
  <c r="E40"/>
  <c r="Q39"/>
  <c r="P39"/>
  <c r="N39"/>
  <c r="M39"/>
  <c r="K39"/>
  <c r="I39"/>
  <c r="G39"/>
  <c r="E39"/>
  <c r="Q38"/>
  <c r="P38"/>
  <c r="N38"/>
  <c r="M38"/>
  <c r="K38"/>
  <c r="I38"/>
  <c r="G38"/>
  <c r="E38"/>
  <c r="Q37"/>
  <c r="P37"/>
  <c r="N37"/>
  <c r="M37"/>
  <c r="K37"/>
  <c r="I37"/>
  <c r="G37"/>
  <c r="E37"/>
  <c r="Q36"/>
  <c r="P36"/>
  <c r="N36"/>
  <c r="M36"/>
  <c r="K36"/>
  <c r="I36"/>
  <c r="G36"/>
  <c r="E36"/>
  <c r="Q35"/>
  <c r="P35"/>
  <c r="N35"/>
  <c r="M35"/>
  <c r="K35"/>
  <c r="I35"/>
  <c r="G35"/>
  <c r="E35"/>
  <c r="Q34"/>
  <c r="P34"/>
  <c r="N34"/>
  <c r="M34"/>
  <c r="K34"/>
  <c r="I34"/>
  <c r="G34"/>
  <c r="E34"/>
  <c r="Q33"/>
  <c r="P33"/>
  <c r="N33"/>
  <c r="M33"/>
  <c r="K33"/>
  <c r="I33"/>
  <c r="G33"/>
  <c r="E33"/>
  <c r="Q32"/>
  <c r="P32"/>
  <c r="N32"/>
  <c r="M32"/>
  <c r="K32"/>
  <c r="I32"/>
  <c r="G32"/>
  <c r="E32"/>
  <c r="Q31"/>
  <c r="P31"/>
  <c r="N31"/>
  <c r="M31"/>
  <c r="K31"/>
  <c r="I31"/>
  <c r="G31"/>
  <c r="E31"/>
  <c r="P30"/>
  <c r="L30"/>
  <c r="M30" s="1"/>
  <c r="I30"/>
  <c r="G30"/>
  <c r="Q29"/>
  <c r="P29"/>
  <c r="N29"/>
  <c r="M29"/>
  <c r="K29"/>
  <c r="I29"/>
  <c r="G29"/>
  <c r="E29"/>
  <c r="Q28"/>
  <c r="P28"/>
  <c r="N28"/>
  <c r="M28"/>
  <c r="K28"/>
  <c r="I28"/>
  <c r="G28"/>
  <c r="E28"/>
  <c r="Q27"/>
  <c r="P27"/>
  <c r="N27"/>
  <c r="M27"/>
  <c r="K27"/>
  <c r="I27"/>
  <c r="G27"/>
  <c r="E27"/>
  <c r="Q26"/>
  <c r="P26"/>
  <c r="N26"/>
  <c r="M26"/>
  <c r="K26"/>
  <c r="I26"/>
  <c r="G26"/>
  <c r="E26"/>
  <c r="Q25"/>
  <c r="P25"/>
  <c r="N25"/>
  <c r="M25"/>
  <c r="K25"/>
  <c r="I25"/>
  <c r="G25"/>
  <c r="E25"/>
  <c r="R21"/>
  <c r="F21"/>
  <c r="C21"/>
  <c r="R20"/>
  <c r="F20"/>
  <c r="C20"/>
  <c r="R19"/>
  <c r="F19"/>
  <c r="C19"/>
  <c r="R18"/>
  <c r="F18"/>
  <c r="C18"/>
  <c r="R17"/>
  <c r="F17"/>
  <c r="C17"/>
  <c r="R16"/>
  <c r="F16"/>
  <c r="C16"/>
  <c r="R15"/>
  <c r="F15"/>
  <c r="C15"/>
  <c r="R14"/>
  <c r="E14"/>
  <c r="C14"/>
  <c r="R13"/>
  <c r="F13"/>
  <c r="C13"/>
  <c r="R12"/>
  <c r="F12"/>
  <c r="C12"/>
  <c r="R11"/>
  <c r="F11"/>
  <c r="C11"/>
  <c r="R10"/>
  <c r="R9"/>
  <c r="F9"/>
  <c r="C9"/>
  <c r="R8"/>
  <c r="F8"/>
  <c r="C8"/>
  <c r="R7"/>
  <c r="F7"/>
  <c r="C7"/>
  <c r="R6"/>
  <c r="F6"/>
  <c r="C6"/>
  <c r="R5"/>
  <c r="F5"/>
  <c r="C5"/>
  <c r="O5" l="1"/>
  <c r="H5"/>
  <c r="K5"/>
  <c r="M5"/>
  <c r="Q5"/>
  <c r="E9"/>
  <c r="H9"/>
  <c r="K9"/>
  <c r="M9"/>
  <c r="Q9"/>
  <c r="O11"/>
  <c r="M11"/>
  <c r="Q11"/>
  <c r="H11"/>
  <c r="K11"/>
  <c r="E15"/>
  <c r="M15"/>
  <c r="Q15"/>
  <c r="H15"/>
  <c r="K15"/>
  <c r="O19"/>
  <c r="M19"/>
  <c r="Q19"/>
  <c r="H19"/>
  <c r="K19"/>
  <c r="O6"/>
  <c r="Q6"/>
  <c r="H6"/>
  <c r="K6"/>
  <c r="M6"/>
  <c r="O12"/>
  <c r="K12"/>
  <c r="Q12"/>
  <c r="H12"/>
  <c r="E16"/>
  <c r="K16"/>
  <c r="M16"/>
  <c r="Q16"/>
  <c r="H16"/>
  <c r="E20"/>
  <c r="K20"/>
  <c r="M20"/>
  <c r="Q20"/>
  <c r="H20"/>
  <c r="M10"/>
  <c r="O7"/>
  <c r="M7"/>
  <c r="Q7"/>
  <c r="H7"/>
  <c r="K7"/>
  <c r="O13"/>
  <c r="H13"/>
  <c r="K13"/>
  <c r="M13"/>
  <c r="Q13"/>
  <c r="O17"/>
  <c r="H17"/>
  <c r="K17"/>
  <c r="M17"/>
  <c r="Q17"/>
  <c r="E21"/>
  <c r="H21"/>
  <c r="K21"/>
  <c r="M21"/>
  <c r="Q21"/>
  <c r="E8"/>
  <c r="K8"/>
  <c r="M8"/>
  <c r="Q8"/>
  <c r="H8"/>
  <c r="O18"/>
  <c r="Q18"/>
  <c r="H18"/>
  <c r="K18"/>
  <c r="M18"/>
  <c r="E18"/>
  <c r="O15"/>
  <c r="F10"/>
  <c r="C10"/>
  <c r="N30"/>
  <c r="Q30"/>
  <c r="E7"/>
  <c r="O21"/>
  <c r="O20"/>
  <c r="E19"/>
  <c r="O14"/>
  <c r="E13"/>
  <c r="E12"/>
  <c r="O9"/>
  <c r="O8"/>
  <c r="E6"/>
  <c r="E5"/>
  <c r="O10"/>
  <c r="O16"/>
  <c r="E11"/>
  <c r="E17"/>
  <c r="K30"/>
  <c r="E10" l="1"/>
  <c r="K10"/>
  <c r="H10"/>
  <c r="Q10"/>
</calcChain>
</file>

<file path=xl/sharedStrings.xml><?xml version="1.0" encoding="utf-8"?>
<sst xmlns="http://schemas.openxmlformats.org/spreadsheetml/2006/main" count="290" uniqueCount="156">
  <si>
    <t>表１　紹介産業の産業連関上の諸指標</t>
    <rPh sb="0" eb="1">
      <t>ヒョウ</t>
    </rPh>
    <rPh sb="3" eb="5">
      <t>ショウカイ</t>
    </rPh>
    <rPh sb="5" eb="7">
      <t>サンギョウ</t>
    </rPh>
    <rPh sb="8" eb="10">
      <t>サンギョウ</t>
    </rPh>
    <rPh sb="10" eb="12">
      <t>レンカン</t>
    </rPh>
    <rPh sb="12" eb="13">
      <t>ウエ</t>
    </rPh>
    <rPh sb="14" eb="15">
      <t>ショ</t>
    </rPh>
    <rPh sb="15" eb="17">
      <t>シヒョウ</t>
    </rPh>
    <phoneticPr fontId="3"/>
  </si>
  <si>
    <r>
      <t>単位：</t>
    </r>
    <r>
      <rPr>
        <sz val="10"/>
        <color theme="1"/>
        <rFont val="Arial"/>
        <family val="2"/>
      </rPr>
      <t>10</t>
    </r>
    <r>
      <rPr>
        <sz val="10"/>
        <color theme="1"/>
        <rFont val="ＭＳ ゴシック"/>
        <family val="3"/>
        <charset val="128"/>
      </rPr>
      <t>億円</t>
    </r>
    <rPh sb="0" eb="2">
      <t>タンイ</t>
    </rPh>
    <rPh sb="5" eb="7">
      <t>オクエン</t>
    </rPh>
    <phoneticPr fontId="3"/>
  </si>
  <si>
    <t>供給</t>
    <rPh sb="0" eb="2">
      <t>キョウキュウ</t>
    </rPh>
    <phoneticPr fontId="3"/>
  </si>
  <si>
    <t>需要</t>
    <rPh sb="0" eb="2">
      <t>ジュヨウ</t>
    </rPh>
    <phoneticPr fontId="3"/>
  </si>
  <si>
    <t>国内   生産額</t>
    <phoneticPr fontId="3"/>
  </si>
  <si>
    <t>輸入</t>
    <phoneticPr fontId="3"/>
  </si>
  <si>
    <t>国内需要の輸入依存率</t>
    <rPh sb="0" eb="2">
      <t>コクナイ</t>
    </rPh>
    <rPh sb="2" eb="4">
      <t>ジュヨウ</t>
    </rPh>
    <rPh sb="5" eb="7">
      <t>ユニュウ</t>
    </rPh>
    <rPh sb="7" eb="9">
      <t>イゾン</t>
    </rPh>
    <rPh sb="9" eb="10">
      <t>リツ</t>
    </rPh>
    <phoneticPr fontId="3"/>
  </si>
  <si>
    <t>計</t>
    <rPh sb="0" eb="1">
      <t>ケイ</t>
    </rPh>
    <phoneticPr fontId="3"/>
  </si>
  <si>
    <t>中間　　需要</t>
    <phoneticPr fontId="3"/>
  </si>
  <si>
    <t>中間需要構成比</t>
    <rPh sb="0" eb="2">
      <t>チュウカン</t>
    </rPh>
    <rPh sb="2" eb="4">
      <t>ジュヨウ</t>
    </rPh>
    <rPh sb="4" eb="7">
      <t>コウセイヒ</t>
    </rPh>
    <phoneticPr fontId="3"/>
  </si>
  <si>
    <t>民間消費支出</t>
    <rPh sb="2" eb="4">
      <t>ショウヒ</t>
    </rPh>
    <rPh sb="4" eb="6">
      <t>シシュツ</t>
    </rPh>
    <phoneticPr fontId="3"/>
  </si>
  <si>
    <t>政府消  費支出</t>
    <phoneticPr fontId="3"/>
  </si>
  <si>
    <t>消費需要構成比</t>
    <rPh sb="0" eb="2">
      <t>ショウヒ</t>
    </rPh>
    <rPh sb="2" eb="4">
      <t>ジュヨウ</t>
    </rPh>
    <rPh sb="4" eb="7">
      <t>コウセイヒ</t>
    </rPh>
    <phoneticPr fontId="3"/>
  </si>
  <si>
    <t>固定資本形成</t>
  </si>
  <si>
    <t>投資需要構成比</t>
    <rPh sb="0" eb="2">
      <t>トウシ</t>
    </rPh>
    <rPh sb="2" eb="4">
      <t>ジュヨウ</t>
    </rPh>
    <rPh sb="4" eb="7">
      <t>コウセイヒ</t>
    </rPh>
    <phoneticPr fontId="3"/>
  </si>
  <si>
    <t>在庫　　純増</t>
    <rPh sb="0" eb="2">
      <t>ザイコ</t>
    </rPh>
    <rPh sb="4" eb="6">
      <t>ジュンゾウ</t>
    </rPh>
    <phoneticPr fontId="3"/>
  </si>
  <si>
    <t>在庫純増構成比</t>
    <rPh sb="0" eb="2">
      <t>ザイコ</t>
    </rPh>
    <rPh sb="2" eb="4">
      <t>ジュンゾウ</t>
    </rPh>
    <rPh sb="4" eb="7">
      <t>コウセイヒ</t>
    </rPh>
    <phoneticPr fontId="3"/>
  </si>
  <si>
    <t>輸出</t>
  </si>
  <si>
    <t>国内生産の輸出依存率</t>
    <rPh sb="0" eb="2">
      <t>コクナイ</t>
    </rPh>
    <rPh sb="2" eb="4">
      <t>セイサン</t>
    </rPh>
    <rPh sb="5" eb="7">
      <t>ユシュツ</t>
    </rPh>
    <rPh sb="7" eb="9">
      <t>イゾン</t>
    </rPh>
    <rPh sb="9" eb="10">
      <t>リツ</t>
    </rPh>
    <phoneticPr fontId="3"/>
  </si>
  <si>
    <r>
      <t xml:space="preserve">(1) </t>
    </r>
    <r>
      <rPr>
        <sz val="10"/>
        <color theme="1"/>
        <rFont val="ＭＳ ゴシック"/>
        <family val="3"/>
        <charset val="128"/>
      </rPr>
      <t>農林水産業</t>
    </r>
  </si>
  <si>
    <r>
      <t xml:space="preserve">(2) </t>
    </r>
    <r>
      <rPr>
        <sz val="10"/>
        <color theme="1"/>
        <rFont val="ＭＳ ゴシック"/>
        <family val="3"/>
        <charset val="128"/>
      </rPr>
      <t>飲食料品</t>
    </r>
  </si>
  <si>
    <r>
      <t xml:space="preserve">(3) </t>
    </r>
    <r>
      <rPr>
        <sz val="10"/>
        <color theme="1"/>
        <rFont val="ＭＳ ゴシック"/>
        <family val="3"/>
        <charset val="128"/>
      </rPr>
      <t>鉄鋼</t>
    </r>
  </si>
  <si>
    <r>
      <t xml:space="preserve">(4) </t>
    </r>
    <r>
      <rPr>
        <sz val="10"/>
        <color theme="1"/>
        <rFont val="ＭＳ ゴシック"/>
        <family val="3"/>
        <charset val="128"/>
      </rPr>
      <t>非鉄金属</t>
    </r>
  </si>
  <si>
    <r>
      <t xml:space="preserve">(5) </t>
    </r>
    <r>
      <rPr>
        <sz val="10"/>
        <color theme="1"/>
        <rFont val="ＭＳ ゴシック"/>
        <family val="3"/>
        <charset val="128"/>
      </rPr>
      <t>金属製品</t>
    </r>
  </si>
  <si>
    <r>
      <t xml:space="preserve">(6) </t>
    </r>
    <r>
      <rPr>
        <sz val="10"/>
        <color theme="1"/>
        <rFont val="ＭＳ ゴシック"/>
        <family val="3"/>
        <charset val="128"/>
      </rPr>
      <t>情報通信機器</t>
    </r>
  </si>
  <si>
    <t>　通信機械・同関連機器</t>
    <phoneticPr fontId="3"/>
  </si>
  <si>
    <t>　電子計算機・同付属装置</t>
    <phoneticPr fontId="3"/>
  </si>
  <si>
    <r>
      <t xml:space="preserve">(7) </t>
    </r>
    <r>
      <rPr>
        <sz val="10"/>
        <color theme="1"/>
        <rFont val="ＭＳ ゴシック"/>
        <family val="3"/>
        <charset val="128"/>
      </rPr>
      <t>電子部品</t>
    </r>
  </si>
  <si>
    <r>
      <t xml:space="preserve">(8) </t>
    </r>
    <r>
      <rPr>
        <sz val="10"/>
        <color theme="1"/>
        <rFont val="ＭＳ ゴシック"/>
        <family val="3"/>
        <charset val="128"/>
      </rPr>
      <t>輸送機械</t>
    </r>
  </si>
  <si>
    <t>　乗用車</t>
    <rPh sb="1" eb="4">
      <t>ジョウヨウシャ</t>
    </rPh>
    <phoneticPr fontId="3"/>
  </si>
  <si>
    <t>　自動車部品・同付属品</t>
    <phoneticPr fontId="3"/>
  </si>
  <si>
    <r>
      <t xml:space="preserve">(9) </t>
    </r>
    <r>
      <rPr>
        <sz val="10"/>
        <color theme="1"/>
        <rFont val="ＭＳ ゴシック"/>
        <family val="3"/>
        <charset val="128"/>
      </rPr>
      <t>商業</t>
    </r>
    <phoneticPr fontId="3"/>
  </si>
  <si>
    <r>
      <t xml:space="preserve">(10) </t>
    </r>
    <r>
      <rPr>
        <sz val="10"/>
        <color theme="1"/>
        <rFont val="ＭＳ ゴシック"/>
        <family val="3"/>
        <charset val="128"/>
      </rPr>
      <t>金融・保険</t>
    </r>
  </si>
  <si>
    <r>
      <t xml:space="preserve">(11) </t>
    </r>
    <r>
      <rPr>
        <sz val="10"/>
        <color theme="1"/>
        <rFont val="ＭＳ ゴシック"/>
        <family val="3"/>
        <charset val="128"/>
      </rPr>
      <t>運輸</t>
    </r>
  </si>
  <si>
    <r>
      <t xml:space="preserve">(12) </t>
    </r>
    <r>
      <rPr>
        <sz val="10"/>
        <color theme="1"/>
        <rFont val="ＭＳ ゴシック"/>
        <family val="3"/>
        <charset val="128"/>
      </rPr>
      <t>情報通信サービス</t>
    </r>
    <phoneticPr fontId="3"/>
  </si>
  <si>
    <t>総計</t>
    <rPh sb="0" eb="2">
      <t>ソウケイ</t>
    </rPh>
    <phoneticPr fontId="3"/>
  </si>
  <si>
    <t>中間投入</t>
    <phoneticPr fontId="3"/>
  </si>
  <si>
    <t>粗付加価値</t>
    <phoneticPr fontId="3"/>
  </si>
  <si>
    <r>
      <t>投入元　　第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>位</t>
    </r>
    <rPh sb="0" eb="2">
      <t>トウニュウ</t>
    </rPh>
    <rPh sb="2" eb="3">
      <t>モト</t>
    </rPh>
    <phoneticPr fontId="3"/>
  </si>
  <si>
    <t>雇用者　所得</t>
    <phoneticPr fontId="3"/>
  </si>
  <si>
    <t>雇用者所得分配率</t>
    <rPh sb="0" eb="3">
      <t>コヨウシャ</t>
    </rPh>
    <rPh sb="3" eb="5">
      <t>ショトク</t>
    </rPh>
    <rPh sb="5" eb="7">
      <t>ブンパイ</t>
    </rPh>
    <rPh sb="7" eb="8">
      <t>リツ</t>
    </rPh>
    <phoneticPr fontId="3"/>
  </si>
  <si>
    <t>営業　　　余剰</t>
    <phoneticPr fontId="3"/>
  </si>
  <si>
    <t>営業余剰分配率</t>
    <rPh sb="0" eb="2">
      <t>エイギョウ</t>
    </rPh>
    <rPh sb="2" eb="4">
      <t>ヨジョウ</t>
    </rPh>
    <rPh sb="4" eb="6">
      <t>ブンパイ</t>
    </rPh>
    <rPh sb="6" eb="7">
      <t>リツ</t>
    </rPh>
    <phoneticPr fontId="3"/>
  </si>
  <si>
    <t>資本減耗引当</t>
  </si>
  <si>
    <t>資本減耗引当率</t>
    <rPh sb="0" eb="2">
      <t>シホン</t>
    </rPh>
    <rPh sb="2" eb="4">
      <t>ゲンモウ</t>
    </rPh>
    <rPh sb="4" eb="6">
      <t>ヒキアテ</t>
    </rPh>
    <rPh sb="6" eb="7">
      <t>リツ</t>
    </rPh>
    <phoneticPr fontId="3"/>
  </si>
  <si>
    <t>間接税(除関税)</t>
  </si>
  <si>
    <t>間接税　負担率</t>
    <rPh sb="0" eb="3">
      <t>カンセツゼイ</t>
    </rPh>
    <rPh sb="4" eb="6">
      <t>フタン</t>
    </rPh>
    <rPh sb="6" eb="7">
      <t>リツ</t>
    </rPh>
    <phoneticPr fontId="3"/>
  </si>
  <si>
    <t>(-)経常補助金</t>
    <phoneticPr fontId="3"/>
  </si>
  <si>
    <t>補助金　割合</t>
    <rPh sb="0" eb="3">
      <t>ホジョキン</t>
    </rPh>
    <rPh sb="4" eb="6">
      <t>ワリアイ</t>
    </rPh>
    <phoneticPr fontId="3"/>
  </si>
  <si>
    <t>純間接税負担率</t>
    <rPh sb="0" eb="1">
      <t>ジュン</t>
    </rPh>
    <rPh sb="1" eb="4">
      <t>カンセツゼイ</t>
    </rPh>
    <rPh sb="4" eb="6">
      <t>フタン</t>
    </rPh>
    <rPh sb="6" eb="7">
      <t>リツ</t>
    </rPh>
    <phoneticPr fontId="3"/>
  </si>
  <si>
    <t>粗付加価値率</t>
    <rPh sb="0" eb="1">
      <t>ソ</t>
    </rPh>
    <rPh sb="1" eb="3">
      <t>フカ</t>
    </rPh>
    <rPh sb="3" eb="5">
      <t>カチ</t>
    </rPh>
    <rPh sb="5" eb="6">
      <t>リツ</t>
    </rPh>
    <phoneticPr fontId="3"/>
  </si>
  <si>
    <t>経済波及効果</t>
    <rPh sb="0" eb="2">
      <t>ケイザイ</t>
    </rPh>
    <rPh sb="2" eb="4">
      <t>ハキュウ</t>
    </rPh>
    <rPh sb="4" eb="6">
      <t>コウカ</t>
    </rPh>
    <phoneticPr fontId="3"/>
  </si>
  <si>
    <r>
      <rPr>
        <sz val="9"/>
        <color theme="1"/>
        <rFont val="ＭＳ ゴシック"/>
        <family val="3"/>
        <charset val="128"/>
      </rPr>
      <t>飲食品</t>
    </r>
    <rPh sb="0" eb="2">
      <t>インショク</t>
    </rPh>
    <rPh sb="2" eb="3">
      <t>ヒン</t>
    </rPh>
    <phoneticPr fontId="3"/>
  </si>
  <si>
    <r>
      <rPr>
        <sz val="9"/>
        <color theme="1"/>
        <rFont val="ＭＳ ゴシック"/>
        <family val="3"/>
        <charset val="128"/>
      </rPr>
      <t>農林水産</t>
    </r>
    <rPh sb="0" eb="2">
      <t>ノウリン</t>
    </rPh>
    <rPh sb="2" eb="4">
      <t>スイサン</t>
    </rPh>
    <phoneticPr fontId="3"/>
  </si>
  <si>
    <r>
      <rPr>
        <sz val="9"/>
        <color theme="1"/>
        <rFont val="ＭＳ ゴシック"/>
        <family val="3"/>
        <charset val="128"/>
      </rPr>
      <t>鉄鋼</t>
    </r>
    <rPh sb="0" eb="2">
      <t>テッコウ</t>
    </rPh>
    <phoneticPr fontId="3"/>
  </si>
  <si>
    <r>
      <rPr>
        <sz val="9"/>
        <color theme="1"/>
        <rFont val="ＭＳ ゴシック"/>
        <family val="3"/>
        <charset val="128"/>
      </rPr>
      <t>非鉄金属</t>
    </r>
    <rPh sb="0" eb="2">
      <t>ヒテツ</t>
    </rPh>
    <rPh sb="2" eb="4">
      <t>キンゾク</t>
    </rPh>
    <phoneticPr fontId="3"/>
  </si>
  <si>
    <r>
      <rPr>
        <sz val="9"/>
        <color theme="1"/>
        <rFont val="ＭＳ ゴシック"/>
        <family val="3"/>
        <charset val="128"/>
      </rPr>
      <t>電子部品</t>
    </r>
    <rPh sb="0" eb="2">
      <t>デンシ</t>
    </rPh>
    <rPh sb="2" eb="4">
      <t>ブヒン</t>
    </rPh>
    <phoneticPr fontId="3"/>
  </si>
  <si>
    <t>－</t>
    <phoneticPr fontId="3"/>
  </si>
  <si>
    <r>
      <rPr>
        <sz val="9"/>
        <color theme="1"/>
        <rFont val="ＭＳ ゴシック"/>
        <family val="3"/>
        <charset val="128"/>
      </rPr>
      <t>自動車部品</t>
    </r>
    <rPh sb="0" eb="3">
      <t>ジドウシャ</t>
    </rPh>
    <rPh sb="3" eb="5">
      <t>ブヒン</t>
    </rPh>
    <phoneticPr fontId="3"/>
  </si>
  <si>
    <r>
      <rPr>
        <sz val="9"/>
        <color theme="1"/>
        <rFont val="ＭＳ ゴシック"/>
        <family val="3"/>
        <charset val="128"/>
      </rPr>
      <t>事業所</t>
    </r>
    <r>
      <rPr>
        <sz val="9"/>
        <color theme="1"/>
        <rFont val="Arial"/>
        <family val="2"/>
      </rPr>
      <t>S</t>
    </r>
    <rPh sb="0" eb="3">
      <t>ジギョウショ</t>
    </rPh>
    <phoneticPr fontId="3"/>
  </si>
  <si>
    <r>
      <rPr>
        <sz val="9"/>
        <color theme="1"/>
        <rFont val="ＭＳ ゴシック"/>
        <family val="3"/>
        <charset val="128"/>
      </rPr>
      <t>金融・保険</t>
    </r>
    <rPh sb="0" eb="2">
      <t>キンユウ</t>
    </rPh>
    <rPh sb="3" eb="5">
      <t>ホケン</t>
    </rPh>
    <phoneticPr fontId="3"/>
  </si>
  <si>
    <r>
      <rPr>
        <sz val="9"/>
        <color theme="1"/>
        <rFont val="ＭＳ ゴシック"/>
        <family val="3"/>
        <charset val="128"/>
      </rPr>
      <t>運輸</t>
    </r>
    <rPh sb="0" eb="2">
      <t>ウンユ</t>
    </rPh>
    <phoneticPr fontId="3"/>
  </si>
  <si>
    <r>
      <rPr>
        <sz val="9"/>
        <color theme="1"/>
        <rFont val="ＭＳ ゴシック"/>
        <family val="3"/>
        <charset val="128"/>
      </rPr>
      <t>他</t>
    </r>
    <r>
      <rPr>
        <sz val="9"/>
        <color theme="1"/>
        <rFont val="Arial"/>
        <family val="2"/>
      </rPr>
      <t>ICTS</t>
    </r>
    <rPh sb="0" eb="1">
      <t>タ</t>
    </rPh>
    <phoneticPr fontId="3"/>
  </si>
  <si>
    <r>
      <rPr>
        <sz val="10"/>
        <color theme="1"/>
        <rFont val="ＭＳ ゴシック"/>
        <family val="3"/>
        <charset val="128"/>
      </rPr>
      <t>出典：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経済産業省ホーム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統計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簡易延長産業連関表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集計結果又は推計結果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平成</t>
    </r>
    <r>
      <rPr>
        <sz val="10"/>
        <color theme="1"/>
        <rFont val="Arial"/>
        <family val="2"/>
      </rPr>
      <t>23</t>
    </r>
    <r>
      <rPr>
        <sz val="10"/>
        <color theme="1"/>
        <rFont val="ＭＳ ゴシック"/>
        <family val="3"/>
        <charset val="128"/>
      </rPr>
      <t>年簡易延長産業連関表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取引額表（</t>
    </r>
    <r>
      <rPr>
        <sz val="10"/>
        <color theme="1"/>
        <rFont val="Arial"/>
        <family val="2"/>
      </rPr>
      <t>53</t>
    </r>
    <r>
      <rPr>
        <sz val="10"/>
        <color theme="1"/>
        <rFont val="ＭＳ ゴシック"/>
        <family val="3"/>
        <charset val="128"/>
      </rPr>
      <t>部門・時価評価表）</t>
    </r>
    <phoneticPr fontId="3"/>
  </si>
  <si>
    <r>
      <rPr>
        <sz val="10"/>
        <color theme="1"/>
        <rFont val="ＭＳ ゴシック"/>
        <family val="3"/>
        <charset val="128"/>
      </rPr>
      <t>注１：経済波及効果は、総務省統計局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統計データ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産業連関表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産業連関表の仕組み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経済波及効果を計算してみましょう－平成</t>
    </r>
    <r>
      <rPr>
        <sz val="10"/>
        <color theme="1"/>
        <rFont val="Arial"/>
        <family val="2"/>
      </rPr>
      <t>17</t>
    </r>
    <r>
      <rPr>
        <sz val="10"/>
        <color theme="1"/>
        <rFont val="ＭＳ ゴシック"/>
        <family val="3"/>
        <charset val="128"/>
      </rPr>
      <t>年産業連関表（</t>
    </r>
    <r>
      <rPr>
        <sz val="10"/>
        <color theme="1"/>
        <rFont val="Arial"/>
        <family val="2"/>
      </rPr>
      <t>34</t>
    </r>
    <r>
      <rPr>
        <sz val="10"/>
        <color theme="1"/>
        <rFont val="ＭＳ ゴシック"/>
        <family val="3"/>
        <charset val="128"/>
      </rPr>
      <t>部門別）の分析シートで算出。</t>
    </r>
    <rPh sb="0" eb="1">
      <t>チュウ</t>
    </rPh>
    <rPh sb="3" eb="5">
      <t>ケイザイ</t>
    </rPh>
    <rPh sb="5" eb="7">
      <t>ハキュウ</t>
    </rPh>
    <rPh sb="7" eb="9">
      <t>コウカ</t>
    </rPh>
    <rPh sb="11" eb="14">
      <t>ソウムショウ</t>
    </rPh>
    <rPh sb="14" eb="17">
      <t>トウケイキョク</t>
    </rPh>
    <rPh sb="83" eb="85">
      <t>ブンセキ</t>
    </rPh>
    <rPh sb="89" eb="91">
      <t>サンシュツ</t>
    </rPh>
    <phoneticPr fontId="3"/>
  </si>
  <si>
    <t>　２：「純間接税負担率」は、（間接税－補助金）／粗付加価値。</t>
    <rPh sb="4" eb="5">
      <t>ジュン</t>
    </rPh>
    <rPh sb="5" eb="8">
      <t>カンセツゼイ</t>
    </rPh>
    <rPh sb="8" eb="10">
      <t>フタン</t>
    </rPh>
    <rPh sb="10" eb="11">
      <t>リツ</t>
    </rPh>
    <rPh sb="15" eb="18">
      <t>カンセツゼイ</t>
    </rPh>
    <rPh sb="19" eb="22">
      <t>ホジョキン</t>
    </rPh>
    <rPh sb="24" eb="25">
      <t>ソ</t>
    </rPh>
    <rPh sb="25" eb="27">
      <t>フカ</t>
    </rPh>
    <rPh sb="27" eb="29">
      <t>カチ</t>
    </rPh>
    <phoneticPr fontId="3"/>
  </si>
  <si>
    <t>経済波及効果(2005)</t>
    <rPh sb="0" eb="2">
      <t>ケイザイ</t>
    </rPh>
    <rPh sb="2" eb="4">
      <t>ハキュウ</t>
    </rPh>
    <rPh sb="4" eb="6">
      <t>コウカ</t>
    </rPh>
    <phoneticPr fontId="3"/>
  </si>
  <si>
    <r>
      <rPr>
        <sz val="10"/>
        <color theme="1"/>
        <rFont val="ＭＳ ゴシック"/>
        <family val="3"/>
        <charset val="128"/>
      </rPr>
      <t>出典：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経済産業省ホーム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統計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簡易延長産業連関表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集計結果又は推計結果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平成</t>
    </r>
    <r>
      <rPr>
        <sz val="10"/>
        <color theme="1"/>
        <rFont val="Arial"/>
        <family val="2"/>
      </rPr>
      <t>24</t>
    </r>
    <r>
      <rPr>
        <sz val="10"/>
        <color theme="1"/>
        <rFont val="ＭＳ ゴシック"/>
        <family val="3"/>
        <charset val="128"/>
      </rPr>
      <t>年簡易延長産業連関表</t>
    </r>
    <r>
      <rPr>
        <sz val="10"/>
        <color theme="1"/>
        <rFont val="Arial"/>
        <family val="2"/>
      </rPr>
      <t>&gt;&gt;</t>
    </r>
    <r>
      <rPr>
        <sz val="10"/>
        <color theme="1"/>
        <rFont val="ＭＳ ゴシック"/>
        <family val="3"/>
        <charset val="128"/>
      </rPr>
      <t>取引額表（</t>
    </r>
    <r>
      <rPr>
        <sz val="10"/>
        <color theme="1"/>
        <rFont val="Arial"/>
        <family val="2"/>
      </rPr>
      <t>53</t>
    </r>
    <r>
      <rPr>
        <sz val="10"/>
        <color theme="1"/>
        <rFont val="ＭＳ ゴシック"/>
        <family val="3"/>
        <charset val="128"/>
      </rPr>
      <t>部門・時価評価表）</t>
    </r>
    <phoneticPr fontId="3"/>
  </si>
  <si>
    <r>
      <rPr>
        <sz val="10"/>
        <color theme="1"/>
        <rFont val="ＭＳ ゴシック"/>
        <family val="3"/>
        <charset val="128"/>
      </rPr>
      <t>農林水産業</t>
    </r>
  </si>
  <si>
    <r>
      <rPr>
        <sz val="10"/>
        <color theme="1"/>
        <rFont val="ＭＳ ゴシック"/>
        <family val="3"/>
        <charset val="128"/>
      </rPr>
      <t>鉱業</t>
    </r>
  </si>
  <si>
    <r>
      <rPr>
        <sz val="10"/>
        <color theme="1"/>
        <rFont val="ＭＳ ゴシック"/>
        <family val="3"/>
        <charset val="128"/>
      </rPr>
      <t>石炭・原油・天然ガス</t>
    </r>
  </si>
  <si>
    <t>2-3</t>
    <phoneticPr fontId="3"/>
  </si>
  <si>
    <r>
      <rPr>
        <sz val="10"/>
        <color theme="1"/>
        <rFont val="ＭＳ ゴシック"/>
        <family val="3"/>
        <charset val="128"/>
      </rPr>
      <t>鉱業計</t>
    </r>
  </si>
  <si>
    <r>
      <rPr>
        <sz val="10"/>
        <color theme="1"/>
        <rFont val="ＭＳ ゴシック"/>
        <family val="3"/>
        <charset val="128"/>
      </rPr>
      <t>飲食料品　　　　　　　</t>
    </r>
  </si>
  <si>
    <r>
      <rPr>
        <sz val="10"/>
        <color theme="1"/>
        <rFont val="ＭＳ ゴシック"/>
        <family val="3"/>
        <charset val="128"/>
      </rPr>
      <t>繊維工業製品</t>
    </r>
  </si>
  <si>
    <r>
      <rPr>
        <sz val="10"/>
        <color theme="1"/>
        <rFont val="ＭＳ ゴシック"/>
        <family val="3"/>
        <charset val="128"/>
      </rPr>
      <t>衣服・その他の繊維既製品</t>
    </r>
  </si>
  <si>
    <r>
      <rPr>
        <sz val="10"/>
        <color theme="1"/>
        <rFont val="ＭＳ ゴシック"/>
        <family val="3"/>
        <charset val="128"/>
      </rPr>
      <t>製材・木製品・家具</t>
    </r>
  </si>
  <si>
    <r>
      <rPr>
        <sz val="10"/>
        <color theme="1"/>
        <rFont val="ＭＳ ゴシック"/>
        <family val="3"/>
        <charset val="128"/>
      </rPr>
      <t>パルプ・紙・紙加工品</t>
    </r>
  </si>
  <si>
    <r>
      <rPr>
        <sz val="10"/>
        <color theme="1"/>
        <rFont val="ＭＳ ゴシック"/>
        <family val="3"/>
        <charset val="128"/>
      </rPr>
      <t>印刷・製版・製本</t>
    </r>
  </si>
  <si>
    <r>
      <rPr>
        <sz val="10"/>
        <color theme="1"/>
        <rFont val="ＭＳ ゴシック"/>
        <family val="3"/>
        <charset val="128"/>
      </rPr>
      <t>化学基礎製品</t>
    </r>
  </si>
  <si>
    <r>
      <rPr>
        <sz val="10"/>
        <color theme="1"/>
        <rFont val="ＭＳ ゴシック"/>
        <family val="3"/>
        <charset val="128"/>
      </rPr>
      <t>合成樹脂</t>
    </r>
  </si>
  <si>
    <r>
      <rPr>
        <sz val="10"/>
        <color theme="1"/>
        <rFont val="ＭＳ ゴシック"/>
        <family val="3"/>
        <charset val="128"/>
      </rPr>
      <t>化学最終製品</t>
    </r>
  </si>
  <si>
    <r>
      <rPr>
        <sz val="10"/>
        <color theme="1"/>
        <rFont val="ＭＳ ゴシック"/>
        <family val="3"/>
        <charset val="128"/>
      </rPr>
      <t>医薬品</t>
    </r>
  </si>
  <si>
    <r>
      <rPr>
        <sz val="10"/>
        <color theme="1"/>
        <rFont val="ＭＳ ゴシック"/>
        <family val="3"/>
        <charset val="128"/>
      </rPr>
      <t>石油・石炭製品</t>
    </r>
  </si>
  <si>
    <r>
      <rPr>
        <sz val="10"/>
        <color theme="1"/>
        <rFont val="ＭＳ ゴシック"/>
        <family val="3"/>
        <charset val="128"/>
      </rPr>
      <t>プラスチック製品</t>
    </r>
  </si>
  <si>
    <r>
      <rPr>
        <sz val="10"/>
        <color theme="1"/>
        <rFont val="ＭＳ ゴシック"/>
        <family val="3"/>
        <charset val="128"/>
      </rPr>
      <t>窯業・土石製品</t>
    </r>
  </si>
  <si>
    <r>
      <rPr>
        <sz val="10"/>
        <color theme="1"/>
        <rFont val="ＭＳ ゴシック"/>
        <family val="3"/>
        <charset val="128"/>
      </rPr>
      <t>鉄鋼</t>
    </r>
  </si>
  <si>
    <r>
      <rPr>
        <sz val="10"/>
        <color theme="1"/>
        <rFont val="ＭＳ ゴシック"/>
        <family val="3"/>
        <charset val="128"/>
      </rPr>
      <t>非鉄金属</t>
    </r>
  </si>
  <si>
    <r>
      <rPr>
        <sz val="10"/>
        <color theme="1"/>
        <rFont val="ＭＳ ゴシック"/>
        <family val="3"/>
        <charset val="128"/>
      </rPr>
      <t>金属製品</t>
    </r>
  </si>
  <si>
    <r>
      <rPr>
        <sz val="10"/>
        <color theme="1"/>
        <rFont val="ＭＳ ゴシック"/>
        <family val="3"/>
        <charset val="128"/>
      </rPr>
      <t>一般機械</t>
    </r>
  </si>
  <si>
    <r>
      <rPr>
        <sz val="10"/>
        <color theme="1"/>
        <rFont val="ＭＳ ゴシック"/>
        <family val="3"/>
        <charset val="128"/>
      </rPr>
      <t>事務用・サービス用機器</t>
    </r>
  </si>
  <si>
    <r>
      <rPr>
        <sz val="10"/>
        <color theme="1"/>
        <rFont val="ＭＳ ゴシック"/>
        <family val="3"/>
        <charset val="128"/>
      </rPr>
      <t>産業用電気機器</t>
    </r>
  </si>
  <si>
    <r>
      <rPr>
        <sz val="10"/>
        <color theme="1"/>
        <rFont val="ＭＳ ゴシック"/>
        <family val="3"/>
        <charset val="128"/>
      </rPr>
      <t>その他の電気機械</t>
    </r>
  </si>
  <si>
    <r>
      <rPr>
        <sz val="10"/>
        <color theme="1"/>
        <rFont val="ＭＳ ゴシック"/>
        <family val="3"/>
        <charset val="128"/>
      </rPr>
      <t>民生用電気機器</t>
    </r>
  </si>
  <si>
    <r>
      <rPr>
        <sz val="10"/>
        <color theme="1"/>
        <rFont val="ＭＳ ゴシック"/>
        <family val="3"/>
        <charset val="128"/>
      </rPr>
      <t>通信機械・同関連機器</t>
    </r>
  </si>
  <si>
    <r>
      <rPr>
        <sz val="10"/>
        <color theme="1"/>
        <rFont val="ＭＳ ゴシック"/>
        <family val="3"/>
        <charset val="128"/>
      </rPr>
      <t>電子計算機・同付属装置</t>
    </r>
  </si>
  <si>
    <r>
      <rPr>
        <sz val="10"/>
        <color theme="1"/>
        <rFont val="ＭＳ ゴシック"/>
        <family val="3"/>
        <charset val="128"/>
      </rPr>
      <t>電子部品</t>
    </r>
  </si>
  <si>
    <r>
      <rPr>
        <sz val="10"/>
        <color theme="1"/>
        <rFont val="ＭＳ ゴシック"/>
        <family val="3"/>
        <charset val="128"/>
      </rPr>
      <t>乗用車</t>
    </r>
  </si>
  <si>
    <r>
      <rPr>
        <sz val="10"/>
        <color theme="1"/>
        <rFont val="ＭＳ ゴシック"/>
        <family val="3"/>
        <charset val="128"/>
      </rPr>
      <t>その他の自動車</t>
    </r>
  </si>
  <si>
    <r>
      <rPr>
        <sz val="10"/>
        <color theme="1"/>
        <rFont val="ＭＳ ゴシック"/>
        <family val="3"/>
        <charset val="128"/>
      </rPr>
      <t>自動車部品・同付属品</t>
    </r>
  </si>
  <si>
    <r>
      <rPr>
        <sz val="10"/>
        <color theme="1"/>
        <rFont val="ＭＳ ゴシック"/>
        <family val="3"/>
        <charset val="128"/>
      </rPr>
      <t>その他の輸送機械</t>
    </r>
  </si>
  <si>
    <r>
      <rPr>
        <sz val="10"/>
        <color theme="1"/>
        <rFont val="ＭＳ ゴシック"/>
        <family val="3"/>
        <charset val="128"/>
      </rPr>
      <t>精密機械</t>
    </r>
  </si>
  <si>
    <r>
      <rPr>
        <sz val="10"/>
        <color theme="1"/>
        <rFont val="ＭＳ ゴシック"/>
        <family val="3"/>
        <charset val="128"/>
      </rPr>
      <t>その他の製造工業製品</t>
    </r>
  </si>
  <si>
    <r>
      <rPr>
        <sz val="10"/>
        <color theme="1"/>
        <rFont val="ＭＳ ゴシック"/>
        <family val="3"/>
        <charset val="128"/>
      </rPr>
      <t>再生資源回収・加工処理</t>
    </r>
  </si>
  <si>
    <t>04-34</t>
  </si>
  <si>
    <r>
      <rPr>
        <sz val="10"/>
        <color theme="1"/>
        <rFont val="ＭＳ ゴシック"/>
        <family val="3"/>
        <charset val="128"/>
      </rPr>
      <t>製造業</t>
    </r>
  </si>
  <si>
    <r>
      <rPr>
        <sz val="10"/>
        <color theme="1"/>
        <rFont val="ＭＳ ゴシック"/>
        <family val="3"/>
        <charset val="128"/>
      </rPr>
      <t>建設　　　　　　　　</t>
    </r>
  </si>
  <si>
    <t>01-35</t>
  </si>
  <si>
    <r>
      <rPr>
        <sz val="10"/>
        <color theme="1"/>
        <rFont val="ＭＳ ゴシック"/>
        <family val="3"/>
        <charset val="128"/>
      </rPr>
      <t>財部門計</t>
    </r>
  </si>
  <si>
    <r>
      <rPr>
        <sz val="10"/>
        <color theme="1"/>
        <rFont val="ＭＳ ゴシック"/>
        <family val="3"/>
        <charset val="128"/>
      </rPr>
      <t>電力</t>
    </r>
  </si>
  <si>
    <r>
      <rPr>
        <sz val="10"/>
        <color theme="1"/>
        <rFont val="ＭＳ ゴシック"/>
        <family val="3"/>
        <charset val="128"/>
      </rPr>
      <t>ガス・熱供給</t>
    </r>
  </si>
  <si>
    <r>
      <rPr>
        <sz val="10"/>
        <color theme="1"/>
        <rFont val="ＭＳ ゴシック"/>
        <family val="3"/>
        <charset val="128"/>
      </rPr>
      <t>水道・廃棄物処理</t>
    </r>
  </si>
  <si>
    <t>36-38</t>
  </si>
  <si>
    <r>
      <rPr>
        <sz val="10"/>
        <color theme="1"/>
        <rFont val="ＭＳ ゴシック"/>
        <family val="3"/>
        <charset val="128"/>
      </rPr>
      <t>エネルギー・水</t>
    </r>
  </si>
  <si>
    <r>
      <rPr>
        <sz val="10"/>
        <color theme="1"/>
        <rFont val="ＭＳ ゴシック"/>
        <family val="3"/>
        <charset val="128"/>
      </rPr>
      <t>商業</t>
    </r>
  </si>
  <si>
    <r>
      <rPr>
        <sz val="10"/>
        <color theme="1"/>
        <rFont val="ＭＳ ゴシック"/>
        <family val="3"/>
        <charset val="128"/>
      </rPr>
      <t>金融・保険</t>
    </r>
  </si>
  <si>
    <r>
      <rPr>
        <sz val="10"/>
        <color theme="1"/>
        <rFont val="ＭＳ ゴシック"/>
        <family val="3"/>
        <charset val="128"/>
      </rPr>
      <t>不動産</t>
    </r>
  </si>
  <si>
    <r>
      <rPr>
        <sz val="10"/>
        <color theme="1"/>
        <rFont val="ＭＳ ゴシック"/>
        <family val="3"/>
        <charset val="128"/>
      </rPr>
      <t>住宅賃貸料（帰属家賃）</t>
    </r>
  </si>
  <si>
    <r>
      <rPr>
        <sz val="10"/>
        <color theme="1"/>
        <rFont val="ＭＳ ゴシック"/>
        <family val="3"/>
        <charset val="128"/>
      </rPr>
      <t>運輸</t>
    </r>
  </si>
  <si>
    <r>
      <rPr>
        <sz val="10"/>
        <color theme="1"/>
        <rFont val="ＭＳ ゴシック"/>
        <family val="3"/>
        <charset val="128"/>
      </rPr>
      <t>その他の情報通信</t>
    </r>
  </si>
  <si>
    <r>
      <rPr>
        <sz val="10"/>
        <color theme="1"/>
        <rFont val="ＭＳ ゴシック"/>
        <family val="3"/>
        <charset val="128"/>
      </rPr>
      <t>情報サービス</t>
    </r>
  </si>
  <si>
    <r>
      <rPr>
        <sz val="10"/>
        <color theme="1"/>
        <rFont val="ＭＳ ゴシック"/>
        <family val="3"/>
        <charset val="128"/>
      </rPr>
      <t>公務　　　　　　　　</t>
    </r>
  </si>
  <si>
    <r>
      <rPr>
        <sz val="10"/>
        <color theme="1"/>
        <rFont val="ＭＳ ゴシック"/>
        <family val="3"/>
        <charset val="128"/>
      </rPr>
      <t>教育・研究　　　　　</t>
    </r>
  </si>
  <si>
    <r>
      <rPr>
        <sz val="10"/>
        <color theme="1"/>
        <rFont val="ＭＳ ゴシック"/>
        <family val="3"/>
        <charset val="128"/>
      </rPr>
      <t>広告</t>
    </r>
  </si>
  <si>
    <r>
      <rPr>
        <sz val="10"/>
        <color theme="1"/>
        <rFont val="ＭＳ ゴシック"/>
        <family val="3"/>
        <charset val="128"/>
      </rPr>
      <t>物品賃貸サービス</t>
    </r>
  </si>
  <si>
    <r>
      <rPr>
        <sz val="10"/>
        <color theme="1"/>
        <rFont val="ＭＳ ゴシック"/>
        <family val="3"/>
        <charset val="128"/>
      </rPr>
      <t>その他の対事業所サービス</t>
    </r>
  </si>
  <si>
    <r>
      <rPr>
        <sz val="10"/>
        <color theme="1"/>
        <rFont val="ＭＳ ゴシック"/>
        <family val="3"/>
        <charset val="128"/>
      </rPr>
      <t>対個人サービス</t>
    </r>
  </si>
  <si>
    <r>
      <rPr>
        <sz val="10"/>
        <color theme="1"/>
        <rFont val="ＭＳ ゴシック"/>
        <family val="3"/>
        <charset val="128"/>
      </rPr>
      <t>その他</t>
    </r>
  </si>
  <si>
    <t>39-53</t>
  </si>
  <si>
    <r>
      <rPr>
        <sz val="10"/>
        <color theme="1"/>
        <rFont val="ＭＳ ゴシック"/>
        <family val="3"/>
        <charset val="128"/>
      </rPr>
      <t>広義のサービス計</t>
    </r>
  </si>
  <si>
    <r>
      <rPr>
        <sz val="10"/>
        <color theme="1"/>
        <rFont val="ＭＳ ゴシック"/>
        <family val="3"/>
        <charset val="128"/>
      </rPr>
      <t>家計外消費支出（行）</t>
    </r>
  </si>
  <si>
    <r>
      <rPr>
        <sz val="10"/>
        <color theme="1"/>
        <rFont val="ＭＳ ゴシック"/>
        <family val="3"/>
        <charset val="128"/>
      </rPr>
      <t>雇用者所得</t>
    </r>
  </si>
  <si>
    <r>
      <rPr>
        <sz val="10"/>
        <color theme="1"/>
        <rFont val="ＭＳ ゴシック"/>
        <family val="3"/>
        <charset val="128"/>
      </rPr>
      <t>営業余剰</t>
    </r>
  </si>
  <si>
    <r>
      <rPr>
        <sz val="10"/>
        <color theme="1"/>
        <rFont val="ＭＳ ゴシック"/>
        <family val="3"/>
        <charset val="128"/>
      </rPr>
      <t>資本減耗引当</t>
    </r>
  </si>
  <si>
    <r>
      <rPr>
        <sz val="10"/>
        <color theme="1"/>
        <rFont val="ＭＳ ゴシック"/>
        <family val="3"/>
        <charset val="128"/>
      </rPr>
      <t>粗付加価値部門計</t>
    </r>
  </si>
  <si>
    <r>
      <rPr>
        <sz val="10"/>
        <color theme="1"/>
        <rFont val="ＭＳ ゴシック"/>
        <family val="3"/>
        <charset val="128"/>
      </rPr>
      <t>国内生産額</t>
    </r>
  </si>
  <si>
    <t>65/73</t>
    <phoneticPr fontId="3"/>
  </si>
  <si>
    <t>71/62</t>
    <phoneticPr fontId="3"/>
  </si>
  <si>
    <t>農林水産業</t>
  </si>
  <si>
    <r>
      <t>2012</t>
    </r>
    <r>
      <rPr>
        <sz val="10"/>
        <color theme="1"/>
        <rFont val="ＭＳ ゴシック"/>
        <family val="3"/>
        <charset val="128"/>
      </rPr>
      <t>年</t>
    </r>
    <rPh sb="4" eb="5">
      <t>ネン</t>
    </rPh>
    <phoneticPr fontId="3"/>
  </si>
  <si>
    <r>
      <rPr>
        <sz val="10"/>
        <color theme="1"/>
        <rFont val="ＭＳ ゴシック"/>
        <family val="3"/>
        <charset val="128"/>
      </rPr>
      <t>輸　入　依存率</t>
    </r>
    <rPh sb="0" eb="1">
      <t>ユ</t>
    </rPh>
    <rPh sb="2" eb="3">
      <t>ニュウ</t>
    </rPh>
    <rPh sb="4" eb="6">
      <t>イゾン</t>
    </rPh>
    <rPh sb="6" eb="7">
      <t>リツ</t>
    </rPh>
    <phoneticPr fontId="3"/>
  </si>
  <si>
    <r>
      <rPr>
        <sz val="10"/>
        <color theme="1"/>
        <rFont val="ＭＳ ゴシック"/>
        <family val="3"/>
        <charset val="128"/>
      </rPr>
      <t>輸　出　依存率</t>
    </r>
    <rPh sb="0" eb="1">
      <t>ユ</t>
    </rPh>
    <rPh sb="2" eb="3">
      <t>ダ</t>
    </rPh>
    <rPh sb="4" eb="6">
      <t>イゾン</t>
    </rPh>
    <rPh sb="6" eb="7">
      <t>リツ</t>
    </rPh>
    <phoneticPr fontId="3"/>
  </si>
  <si>
    <r>
      <rPr>
        <sz val="10"/>
        <color theme="1"/>
        <rFont val="ＭＳ ゴシック"/>
        <family val="3"/>
        <charset val="128"/>
      </rPr>
      <t>国内需要の輸入依存率</t>
    </r>
  </si>
  <si>
    <r>
      <rPr>
        <sz val="10"/>
        <color theme="1"/>
        <rFont val="ＭＳ ゴシック"/>
        <family val="3"/>
        <charset val="128"/>
      </rPr>
      <t>国内生産の輸出依存率</t>
    </r>
  </si>
  <si>
    <r>
      <rPr>
        <sz val="10"/>
        <color theme="1"/>
        <rFont val="ＭＳ ゴシック"/>
        <family val="3"/>
        <charset val="128"/>
      </rPr>
      <t>飲食料品</t>
    </r>
  </si>
  <si>
    <r>
      <rPr>
        <sz val="10"/>
        <color theme="1"/>
        <rFont val="ＭＳ ゴシック"/>
        <family val="3"/>
        <charset val="128"/>
      </rPr>
      <t>総計</t>
    </r>
  </si>
  <si>
    <r>
      <rPr>
        <sz val="10"/>
        <color theme="1"/>
        <rFont val="ＭＳ ゴシック"/>
        <family val="3"/>
        <charset val="128"/>
      </rPr>
      <t>医療・保健・社会保障・介護</t>
    </r>
    <phoneticPr fontId="3"/>
  </si>
  <si>
    <r>
      <rPr>
        <sz val="10"/>
        <color theme="1"/>
        <rFont val="ＭＳ ゴシック"/>
        <family val="3"/>
        <charset val="128"/>
      </rPr>
      <t>内生部門計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中間投入</t>
    </r>
    <r>
      <rPr>
        <sz val="10"/>
        <color theme="1"/>
        <rFont val="Arial"/>
        <family val="2"/>
      </rPr>
      <t>)</t>
    </r>
    <rPh sb="6" eb="8">
      <t>チュウカン</t>
    </rPh>
    <rPh sb="8" eb="10">
      <t>トウニュウ</t>
    </rPh>
    <phoneticPr fontId="3"/>
  </si>
  <si>
    <r>
      <rPr>
        <sz val="10"/>
        <color theme="1"/>
        <rFont val="ＭＳ ゴシック"/>
        <family val="3"/>
        <charset val="128"/>
      </rPr>
      <t>間接税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除関税</t>
    </r>
    <r>
      <rPr>
        <sz val="10"/>
        <color theme="1"/>
        <rFont val="Arial"/>
        <family val="2"/>
      </rPr>
      <t>)</t>
    </r>
    <phoneticPr fontId="3"/>
  </si>
  <si>
    <r>
      <t>(</t>
    </r>
    <r>
      <rPr>
        <sz val="10"/>
        <color theme="1"/>
        <rFont val="ＭＳ ゴシック"/>
        <family val="3"/>
        <charset val="128"/>
      </rPr>
      <t>控除</t>
    </r>
    <r>
      <rPr>
        <sz val="10"/>
        <color theme="1"/>
        <rFont val="Arial"/>
        <family val="2"/>
      </rPr>
      <t>)</t>
    </r>
    <r>
      <rPr>
        <sz val="10"/>
        <color theme="1"/>
        <rFont val="ＭＳ ゴシック"/>
        <family val="3"/>
        <charset val="128"/>
      </rPr>
      <t>経常補助金</t>
    </r>
    <phoneticPr fontId="3"/>
  </si>
  <si>
    <t>その他の輸送機械</t>
    <phoneticPr fontId="3"/>
  </si>
  <si>
    <t>乗用車</t>
    <phoneticPr fontId="3"/>
  </si>
  <si>
    <t>鉱業計</t>
    <phoneticPr fontId="3"/>
  </si>
  <si>
    <t>国内需要の輸入依存率の偏差</t>
    <rPh sb="11" eb="13">
      <t>ヘンサ</t>
    </rPh>
    <phoneticPr fontId="3"/>
  </si>
  <si>
    <t>国内生産の輸出依存率の偏差</t>
    <rPh sb="11" eb="13">
      <t>ヘンサ</t>
    </rPh>
    <phoneticPr fontId="3"/>
  </si>
  <si>
    <t>輸出需要構成比</t>
    <rPh sb="0" eb="2">
      <t>ユシュツ</t>
    </rPh>
    <rPh sb="2" eb="4">
      <t>ジュヨウ</t>
    </rPh>
    <rPh sb="4" eb="7">
      <t>コウセイヒ</t>
    </rPh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</si>
</sst>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\(0.0%\)"/>
    <numFmt numFmtId="178" formatCode="#,##0_ ;[Red]\-#,##0\ "/>
    <numFmt numFmtId="179" formatCode="0.0%"/>
    <numFmt numFmtId="180" formatCode="0.00_ "/>
    <numFmt numFmtId="181" formatCode="#,##0.0_ ;[Red]\-#,##0.0\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</fills>
  <borders count="7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8" fontId="4" fillId="2" borderId="9" xfId="0" applyNumberFormat="1" applyFont="1" applyFill="1" applyBorder="1" applyAlignment="1">
      <alignment vertical="center"/>
    </xf>
    <xf numFmtId="179" fontId="4" fillId="2" borderId="9" xfId="1" applyNumberFormat="1" applyFont="1" applyFill="1" applyBorder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7" fontId="4" fillId="2" borderId="13" xfId="1" applyNumberFormat="1" applyFont="1" applyFill="1" applyBorder="1" applyAlignment="1">
      <alignment vertical="center"/>
    </xf>
    <xf numFmtId="178" fontId="4" fillId="2" borderId="13" xfId="0" applyNumberFormat="1" applyFont="1" applyFill="1" applyBorder="1" applyAlignment="1">
      <alignment vertical="center"/>
    </xf>
    <xf numFmtId="179" fontId="4" fillId="2" borderId="13" xfId="1" applyNumberFormat="1" applyFont="1" applyFill="1" applyBorder="1" applyAlignment="1">
      <alignment vertical="center"/>
    </xf>
    <xf numFmtId="178" fontId="4" fillId="2" borderId="15" xfId="0" applyNumberFormat="1" applyFont="1" applyFill="1" applyBorder="1" applyAlignment="1">
      <alignment vertical="center"/>
    </xf>
    <xf numFmtId="178" fontId="4" fillId="2" borderId="14" xfId="0" applyNumberFormat="1" applyFont="1" applyFill="1" applyBorder="1" applyAlignment="1">
      <alignment vertical="center"/>
    </xf>
    <xf numFmtId="179" fontId="4" fillId="2" borderId="16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7" fontId="4" fillId="2" borderId="0" xfId="1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9" fontId="4" fillId="2" borderId="0" xfId="1" applyNumberFormat="1" applyFont="1" applyFill="1" applyBorder="1" applyAlignment="1">
      <alignment vertical="center"/>
    </xf>
    <xf numFmtId="178" fontId="4" fillId="2" borderId="18" xfId="0" applyNumberFormat="1" applyFont="1" applyFill="1" applyBorder="1" applyAlignment="1">
      <alignment vertical="center"/>
    </xf>
    <xf numFmtId="178" fontId="4" fillId="2" borderId="17" xfId="0" applyNumberFormat="1" applyFont="1" applyFill="1" applyBorder="1" applyAlignment="1">
      <alignment vertical="center"/>
    </xf>
    <xf numFmtId="179" fontId="4" fillId="2" borderId="19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177" fontId="4" fillId="2" borderId="20" xfId="1" applyNumberFormat="1" applyFont="1" applyFill="1" applyBorder="1" applyAlignment="1">
      <alignment vertical="center"/>
    </xf>
    <xf numFmtId="178" fontId="4" fillId="2" borderId="20" xfId="0" applyNumberFormat="1" applyFont="1" applyFill="1" applyBorder="1" applyAlignment="1">
      <alignment vertical="center"/>
    </xf>
    <xf numFmtId="179" fontId="4" fillId="2" borderId="20" xfId="1" applyNumberFormat="1" applyFont="1" applyFill="1" applyBorder="1" applyAlignment="1">
      <alignment vertical="center"/>
    </xf>
    <xf numFmtId="178" fontId="4" fillId="2" borderId="22" xfId="0" applyNumberFormat="1" applyFont="1" applyFill="1" applyBorder="1" applyAlignment="1">
      <alignment vertical="center"/>
    </xf>
    <xf numFmtId="178" fontId="4" fillId="2" borderId="21" xfId="0" applyNumberFormat="1" applyFont="1" applyFill="1" applyBorder="1" applyAlignment="1">
      <alignment vertical="center"/>
    </xf>
    <xf numFmtId="179" fontId="4" fillId="2" borderId="23" xfId="1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8" fontId="4" fillId="2" borderId="6" xfId="0" applyNumberFormat="1" applyFont="1" applyFill="1" applyBorder="1" applyAlignment="1">
      <alignment vertical="center"/>
    </xf>
    <xf numFmtId="179" fontId="4" fillId="2" borderId="6" xfId="1" applyNumberFormat="1" applyFont="1" applyFill="1" applyBorder="1" applyAlignment="1">
      <alignment vertical="center"/>
    </xf>
    <xf numFmtId="178" fontId="4" fillId="2" borderId="24" xfId="0" applyNumberFormat="1" applyFont="1" applyFill="1" applyBorder="1" applyAlignment="1">
      <alignment vertical="center"/>
    </xf>
    <xf numFmtId="178" fontId="4" fillId="2" borderId="5" xfId="0" applyNumberFormat="1" applyFont="1" applyFill="1" applyBorder="1" applyAlignment="1">
      <alignment vertical="center"/>
    </xf>
    <xf numFmtId="179" fontId="4" fillId="2" borderId="7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8" fontId="8" fillId="2" borderId="11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179" fontId="4" fillId="2" borderId="29" xfId="1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vertical="center"/>
    </xf>
    <xf numFmtId="180" fontId="4" fillId="2" borderId="10" xfId="0" applyNumberFormat="1" applyFont="1" applyFill="1" applyBorder="1" applyAlignment="1">
      <alignment vertical="center"/>
    </xf>
    <xf numFmtId="178" fontId="8" fillId="2" borderId="15" xfId="0" applyNumberFormat="1" applyFont="1" applyFill="1" applyBorder="1" applyAlignment="1">
      <alignment vertical="center"/>
    </xf>
    <xf numFmtId="178" fontId="4" fillId="2" borderId="30" xfId="0" applyNumberFormat="1" applyFont="1" applyFill="1" applyBorder="1" applyAlignment="1">
      <alignment vertical="center"/>
    </xf>
    <xf numFmtId="179" fontId="4" fillId="2" borderId="31" xfId="0" applyNumberFormat="1" applyFont="1" applyFill="1" applyBorder="1" applyAlignment="1">
      <alignment vertical="center"/>
    </xf>
    <xf numFmtId="179" fontId="4" fillId="2" borderId="13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vertical="center"/>
    </xf>
    <xf numFmtId="180" fontId="4" fillId="2" borderId="14" xfId="0" applyNumberFormat="1" applyFont="1" applyFill="1" applyBorder="1" applyAlignment="1">
      <alignment vertical="center"/>
    </xf>
    <xf numFmtId="178" fontId="8" fillId="2" borderId="18" xfId="0" applyNumberFormat="1" applyFont="1" applyFill="1" applyBorder="1" applyAlignment="1">
      <alignment vertical="center"/>
    </xf>
    <xf numFmtId="178" fontId="4" fillId="2" borderId="32" xfId="0" applyNumberFormat="1" applyFont="1" applyFill="1" applyBorder="1" applyAlignment="1">
      <alignment vertical="center"/>
    </xf>
    <xf numFmtId="179" fontId="4" fillId="2" borderId="33" xfId="0" applyNumberFormat="1" applyFont="1" applyFill="1" applyBorder="1" applyAlignment="1">
      <alignment vertical="center"/>
    </xf>
    <xf numFmtId="179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80" fontId="4" fillId="2" borderId="17" xfId="0" applyNumberFormat="1" applyFont="1" applyFill="1" applyBorder="1" applyAlignment="1">
      <alignment vertical="center"/>
    </xf>
    <xf numFmtId="180" fontId="6" fillId="2" borderId="17" xfId="0" applyNumberFormat="1" applyFont="1" applyFill="1" applyBorder="1" applyAlignment="1">
      <alignment horizontal="center" vertical="center"/>
    </xf>
    <xf numFmtId="178" fontId="8" fillId="2" borderId="22" xfId="0" applyNumberFormat="1" applyFont="1" applyFill="1" applyBorder="1" applyAlignment="1">
      <alignment vertical="center"/>
    </xf>
    <xf numFmtId="178" fontId="4" fillId="2" borderId="34" xfId="0" applyNumberFormat="1" applyFont="1" applyFill="1" applyBorder="1" applyAlignment="1">
      <alignment vertical="center"/>
    </xf>
    <xf numFmtId="179" fontId="4" fillId="2" borderId="35" xfId="0" applyNumberFormat="1" applyFont="1" applyFill="1" applyBorder="1" applyAlignment="1">
      <alignment vertical="center"/>
    </xf>
    <xf numFmtId="179" fontId="4" fillId="2" borderId="20" xfId="0" applyNumberFormat="1" applyFont="1" applyFill="1" applyBorder="1" applyAlignment="1">
      <alignment vertical="center"/>
    </xf>
    <xf numFmtId="177" fontId="4" fillId="2" borderId="20" xfId="0" applyNumberFormat="1" applyFont="1" applyFill="1" applyBorder="1" applyAlignment="1">
      <alignment vertical="center"/>
    </xf>
    <xf numFmtId="180" fontId="4" fillId="2" borderId="21" xfId="0" applyNumberFormat="1" applyFont="1" applyFill="1" applyBorder="1" applyAlignment="1">
      <alignment vertical="center"/>
    </xf>
    <xf numFmtId="178" fontId="4" fillId="2" borderId="7" xfId="0" applyNumberFormat="1" applyFont="1" applyFill="1" applyBorder="1" applyAlignment="1">
      <alignment vertical="center"/>
    </xf>
    <xf numFmtId="178" fontId="4" fillId="2" borderId="26" xfId="0" applyNumberFormat="1" applyFont="1" applyFill="1" applyBorder="1" applyAlignment="1">
      <alignment vertical="center"/>
    </xf>
    <xf numFmtId="179" fontId="4" fillId="2" borderId="27" xfId="0" applyNumberFormat="1" applyFont="1" applyFill="1" applyBorder="1" applyAlignment="1">
      <alignment vertical="center"/>
    </xf>
    <xf numFmtId="179" fontId="4" fillId="2" borderId="6" xfId="0" applyNumberFormat="1" applyFont="1" applyFill="1" applyBorder="1" applyAlignment="1">
      <alignment vertical="center"/>
    </xf>
    <xf numFmtId="177" fontId="4" fillId="2" borderId="6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178" fontId="9" fillId="2" borderId="13" xfId="0" applyNumberFormat="1" applyFont="1" applyFill="1" applyBorder="1" applyAlignment="1">
      <alignment vertical="center"/>
    </xf>
    <xf numFmtId="176" fontId="4" fillId="2" borderId="36" xfId="0" applyNumberFormat="1" applyFont="1" applyFill="1" applyBorder="1" applyAlignment="1">
      <alignment vertical="center"/>
    </xf>
    <xf numFmtId="181" fontId="4" fillId="2" borderId="9" xfId="0" applyNumberFormat="1" applyFont="1" applyFill="1" applyBorder="1" applyAlignment="1">
      <alignment vertical="center"/>
    </xf>
    <xf numFmtId="181" fontId="4" fillId="2" borderId="13" xfId="0" applyNumberFormat="1" applyFont="1" applyFill="1" applyBorder="1" applyAlignment="1">
      <alignment vertical="center"/>
    </xf>
    <xf numFmtId="181" fontId="4" fillId="2" borderId="0" xfId="0" applyNumberFormat="1" applyFont="1" applyFill="1" applyBorder="1" applyAlignment="1">
      <alignment vertical="center"/>
    </xf>
    <xf numFmtId="181" fontId="4" fillId="2" borderId="20" xfId="0" applyNumberFormat="1" applyFont="1" applyFill="1" applyBorder="1" applyAlignment="1">
      <alignment vertical="center"/>
    </xf>
    <xf numFmtId="181" fontId="4" fillId="2" borderId="6" xfId="0" applyNumberFormat="1" applyFont="1" applyFill="1" applyBorder="1" applyAlignment="1">
      <alignment vertical="center"/>
    </xf>
    <xf numFmtId="10" fontId="4" fillId="2" borderId="9" xfId="1" applyNumberFormat="1" applyFont="1" applyFill="1" applyBorder="1" applyAlignment="1">
      <alignment vertical="center"/>
    </xf>
    <xf numFmtId="10" fontId="4" fillId="2" borderId="13" xfId="1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10" fontId="4" fillId="2" borderId="20" xfId="1" applyNumberFormat="1" applyFont="1" applyFill="1" applyBorder="1" applyAlignment="1">
      <alignment vertical="center"/>
    </xf>
    <xf numFmtId="10" fontId="4" fillId="2" borderId="6" xfId="1" applyNumberFormat="1" applyFont="1" applyFill="1" applyBorder="1" applyAlignment="1">
      <alignment vertical="center"/>
    </xf>
    <xf numFmtId="178" fontId="4" fillId="0" borderId="5" xfId="0" applyNumberFormat="1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56" fontId="4" fillId="0" borderId="4" xfId="0" quotePrefix="1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5" xfId="0" quotePrefix="1" applyFont="1" applyBorder="1" applyAlignment="1">
      <alignment horizontal="center" vertical="center"/>
    </xf>
    <xf numFmtId="0" fontId="4" fillId="0" borderId="56" xfId="0" quotePrefix="1" applyFont="1" applyBorder="1" applyAlignment="1">
      <alignment horizontal="center" vertical="center"/>
    </xf>
    <xf numFmtId="179" fontId="4" fillId="0" borderId="5" xfId="1" applyNumberFormat="1" applyFont="1" applyBorder="1">
      <alignment vertical="center"/>
    </xf>
    <xf numFmtId="179" fontId="4" fillId="0" borderId="58" xfId="1" applyNumberFormat="1" applyFont="1" applyBorder="1">
      <alignment vertical="center"/>
    </xf>
    <xf numFmtId="0" fontId="4" fillId="0" borderId="0" xfId="0" applyFont="1">
      <alignment vertical="center"/>
    </xf>
    <xf numFmtId="179" fontId="4" fillId="0" borderId="25" xfId="1" applyNumberFormat="1" applyFont="1" applyBorder="1">
      <alignment vertical="center"/>
    </xf>
    <xf numFmtId="179" fontId="4" fillId="0" borderId="59" xfId="1" applyNumberFormat="1" applyFont="1" applyBorder="1">
      <alignment vertical="center"/>
    </xf>
    <xf numFmtId="179" fontId="4" fillId="0" borderId="60" xfId="1" applyNumberFormat="1" applyFont="1" applyBorder="1">
      <alignment vertical="center"/>
    </xf>
    <xf numFmtId="179" fontId="4" fillId="0" borderId="61" xfId="1" applyNumberFormat="1" applyFont="1" applyBorder="1">
      <alignment vertical="center"/>
    </xf>
    <xf numFmtId="179" fontId="4" fillId="0" borderId="62" xfId="1" applyNumberFormat="1" applyFont="1" applyBorder="1">
      <alignment vertical="center"/>
    </xf>
    <xf numFmtId="179" fontId="4" fillId="0" borderId="63" xfId="1" applyNumberFormat="1" applyFont="1" applyBorder="1">
      <alignment vertical="center"/>
    </xf>
    <xf numFmtId="179" fontId="4" fillId="0" borderId="64" xfId="1" applyNumberFormat="1" applyFont="1" applyBorder="1">
      <alignment vertical="center"/>
    </xf>
    <xf numFmtId="179" fontId="4" fillId="0" borderId="65" xfId="1" applyNumberFormat="1" applyFont="1" applyBorder="1">
      <alignment vertical="center"/>
    </xf>
    <xf numFmtId="179" fontId="4" fillId="0" borderId="66" xfId="1" applyNumberFormat="1" applyFont="1" applyBorder="1">
      <alignment vertical="center"/>
    </xf>
    <xf numFmtId="179" fontId="4" fillId="0" borderId="67" xfId="1" applyNumberFormat="1" applyFont="1" applyBorder="1">
      <alignment vertical="center"/>
    </xf>
    <xf numFmtId="179" fontId="4" fillId="0" borderId="68" xfId="1" applyNumberFormat="1" applyFont="1" applyBorder="1">
      <alignment vertical="center"/>
    </xf>
    <xf numFmtId="179" fontId="4" fillId="0" borderId="69" xfId="1" applyNumberFormat="1" applyFont="1" applyBorder="1">
      <alignment vertical="center"/>
    </xf>
    <xf numFmtId="179" fontId="4" fillId="0" borderId="39" xfId="1" applyNumberFormat="1" applyFont="1" applyBorder="1">
      <alignment vertical="center"/>
    </xf>
    <xf numFmtId="179" fontId="4" fillId="0" borderId="37" xfId="1" applyNumberFormat="1" applyFont="1" applyBorder="1">
      <alignment vertical="center"/>
    </xf>
    <xf numFmtId="179" fontId="4" fillId="0" borderId="0" xfId="1" applyNumberFormat="1" applyFont="1">
      <alignment vertical="center"/>
    </xf>
    <xf numFmtId="179" fontId="4" fillId="0" borderId="57" xfId="1" applyNumberFormat="1" applyFont="1" applyBorder="1">
      <alignment vertical="center"/>
    </xf>
    <xf numFmtId="0" fontId="4" fillId="0" borderId="0" xfId="0" quotePrefix="1" applyFont="1" applyBorder="1" applyAlignment="1">
      <alignment horizontal="center" vertical="center"/>
    </xf>
    <xf numFmtId="179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4" xfId="0" applyFont="1" applyBorder="1">
      <alignment vertical="center"/>
    </xf>
    <xf numFmtId="0" fontId="4" fillId="0" borderId="0" xfId="0" applyFont="1" applyAlignment="1">
      <alignment vertical="center" wrapText="1"/>
    </xf>
    <xf numFmtId="179" fontId="10" fillId="2" borderId="0" xfId="1" applyNumberFormat="1" applyFont="1" applyFill="1" applyBorder="1" applyAlignment="1">
      <alignment vertical="center"/>
    </xf>
    <xf numFmtId="179" fontId="10" fillId="2" borderId="13" xfId="1" applyNumberFormat="1" applyFont="1" applyFill="1" applyBorder="1" applyAlignment="1">
      <alignment vertical="center"/>
    </xf>
    <xf numFmtId="179" fontId="10" fillId="2" borderId="9" xfId="1" applyNumberFormat="1" applyFont="1" applyFill="1" applyBorder="1" applyAlignment="1">
      <alignment vertical="center"/>
    </xf>
    <xf numFmtId="177" fontId="10" fillId="2" borderId="13" xfId="1" applyNumberFormat="1" applyFont="1" applyFill="1" applyBorder="1" applyAlignment="1">
      <alignment vertical="center"/>
    </xf>
    <xf numFmtId="177" fontId="10" fillId="2" borderId="20" xfId="1" applyNumberFormat="1" applyFont="1" applyFill="1" applyBorder="1" applyAlignment="1">
      <alignment vertical="center"/>
    </xf>
    <xf numFmtId="177" fontId="10" fillId="2" borderId="0" xfId="1" applyNumberFormat="1" applyFont="1" applyFill="1" applyBorder="1" applyAlignment="1">
      <alignment vertical="center"/>
    </xf>
    <xf numFmtId="179" fontId="10" fillId="2" borderId="20" xfId="1" applyNumberFormat="1" applyFont="1" applyFill="1" applyBorder="1" applyAlignment="1">
      <alignment vertical="center"/>
    </xf>
    <xf numFmtId="179" fontId="10" fillId="2" borderId="16" xfId="1" applyNumberFormat="1" applyFont="1" applyFill="1" applyBorder="1" applyAlignment="1">
      <alignment vertical="center"/>
    </xf>
    <xf numFmtId="179" fontId="10" fillId="2" borderId="31" xfId="0" applyNumberFormat="1" applyFont="1" applyFill="1" applyBorder="1" applyAlignment="1">
      <alignment vertical="center"/>
    </xf>
    <xf numFmtId="179" fontId="10" fillId="2" borderId="29" xfId="1" applyNumberFormat="1" applyFont="1" applyFill="1" applyBorder="1" applyAlignment="1">
      <alignment vertical="center"/>
    </xf>
    <xf numFmtId="179" fontId="10" fillId="2" borderId="13" xfId="0" applyNumberFormat="1" applyFont="1" applyFill="1" applyBorder="1" applyAlignment="1">
      <alignment vertical="center"/>
    </xf>
    <xf numFmtId="179" fontId="10" fillId="2" borderId="0" xfId="0" applyNumberFormat="1" applyFont="1" applyFill="1" applyBorder="1" applyAlignment="1">
      <alignment vertical="center"/>
    </xf>
    <xf numFmtId="179" fontId="10" fillId="2" borderId="20" xfId="0" applyNumberFormat="1" applyFont="1" applyFill="1" applyBorder="1" applyAlignment="1">
      <alignment vertical="center"/>
    </xf>
    <xf numFmtId="10" fontId="10" fillId="2" borderId="13" xfId="1" applyNumberFormat="1" applyFont="1" applyFill="1" applyBorder="1" applyAlignment="1">
      <alignment vertical="center"/>
    </xf>
    <xf numFmtId="180" fontId="10" fillId="2" borderId="14" xfId="0" applyNumberFormat="1" applyFont="1" applyFill="1" applyBorder="1" applyAlignment="1">
      <alignment vertical="center"/>
    </xf>
    <xf numFmtId="180" fontId="10" fillId="2" borderId="17" xfId="0" applyNumberFormat="1" applyFont="1" applyFill="1" applyBorder="1" applyAlignment="1">
      <alignment vertical="center"/>
    </xf>
    <xf numFmtId="179" fontId="10" fillId="2" borderId="23" xfId="1" applyNumberFormat="1" applyFont="1" applyFill="1" applyBorder="1" applyAlignment="1">
      <alignment vertical="center"/>
    </xf>
    <xf numFmtId="179" fontId="10" fillId="2" borderId="12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179" fontId="4" fillId="0" borderId="0" xfId="0" applyNumberFormat="1" applyFont="1">
      <alignment vertical="center"/>
    </xf>
    <xf numFmtId="177" fontId="10" fillId="2" borderId="13" xfId="0" applyNumberFormat="1" applyFont="1" applyFill="1" applyBorder="1" applyAlignment="1">
      <alignment vertical="center"/>
    </xf>
    <xf numFmtId="177" fontId="10" fillId="2" borderId="20" xfId="0" applyNumberFormat="1" applyFont="1" applyFill="1" applyBorder="1" applyAlignment="1">
      <alignment vertical="center"/>
    </xf>
    <xf numFmtId="0" fontId="7" fillId="2" borderId="74" xfId="0" applyFont="1" applyFill="1" applyBorder="1" applyAlignment="1">
      <alignment horizontal="center" vertical="center" wrapText="1"/>
    </xf>
    <xf numFmtId="179" fontId="10" fillId="2" borderId="75" xfId="1" applyNumberFormat="1" applyFont="1" applyFill="1" applyBorder="1" applyAlignment="1">
      <alignment vertical="center"/>
    </xf>
    <xf numFmtId="179" fontId="10" fillId="2" borderId="76" xfId="1" applyNumberFormat="1" applyFont="1" applyFill="1" applyBorder="1" applyAlignment="1">
      <alignment vertical="center"/>
    </xf>
    <xf numFmtId="179" fontId="4" fillId="2" borderId="76" xfId="1" applyNumberFormat="1" applyFont="1" applyFill="1" applyBorder="1" applyAlignment="1">
      <alignment vertical="center"/>
    </xf>
    <xf numFmtId="179" fontId="10" fillId="2" borderId="77" xfId="1" applyNumberFormat="1" applyFont="1" applyFill="1" applyBorder="1" applyAlignment="1">
      <alignment vertical="center"/>
    </xf>
    <xf numFmtId="179" fontId="4" fillId="2" borderId="77" xfId="1" applyNumberFormat="1" applyFont="1" applyFill="1" applyBorder="1" applyAlignment="1">
      <alignment vertical="center"/>
    </xf>
    <xf numFmtId="179" fontId="4" fillId="2" borderId="78" xfId="1" applyNumberFormat="1" applyFont="1" applyFill="1" applyBorder="1" applyAlignment="1">
      <alignment vertical="center"/>
    </xf>
    <xf numFmtId="179" fontId="4" fillId="2" borderId="74" xfId="1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179" fontId="4" fillId="2" borderId="28" xfId="1" applyNumberFormat="1" applyFont="1" applyFill="1" applyBorder="1" applyAlignment="1">
      <alignment vertical="center"/>
    </xf>
    <xf numFmtId="179" fontId="4" fillId="2" borderId="30" xfId="1" applyNumberFormat="1" applyFont="1" applyFill="1" applyBorder="1" applyAlignment="1">
      <alignment vertical="center"/>
    </xf>
    <xf numFmtId="179" fontId="10" fillId="2" borderId="30" xfId="1" applyNumberFormat="1" applyFont="1" applyFill="1" applyBorder="1" applyAlignment="1">
      <alignment vertical="center"/>
    </xf>
    <xf numFmtId="179" fontId="10" fillId="2" borderId="32" xfId="1" applyNumberFormat="1" applyFont="1" applyFill="1" applyBorder="1" applyAlignment="1">
      <alignment vertical="center"/>
    </xf>
    <xf numFmtId="179" fontId="4" fillId="2" borderId="34" xfId="1" applyNumberFormat="1" applyFont="1" applyFill="1" applyBorder="1" applyAlignment="1">
      <alignment vertical="center"/>
    </xf>
    <xf numFmtId="179" fontId="4" fillId="2" borderId="26" xfId="1" applyNumberFormat="1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FF99CC"/>
      <color rgb="FF33CC33"/>
      <color rgb="FF0000FF"/>
      <color rgb="FF996600"/>
      <color rgb="FFCC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図１　紹介した産業の輸出入依存率</a:t>
            </a:r>
          </a:p>
        </c:rich>
      </c:tx>
    </c:title>
    <c:plotArea>
      <c:layout>
        <c:manualLayout>
          <c:layoutTarget val="inner"/>
          <c:xMode val="edge"/>
          <c:yMode val="edge"/>
          <c:x val="4.5077268309124764E-2"/>
          <c:y val="0.10245309984528582"/>
          <c:w val="0.92468909387859421"/>
          <c:h val="0.84527627171802422"/>
        </c:manualLayout>
      </c:layout>
      <c:scatterChart>
        <c:scatterStyle val="lineMarker"/>
        <c:ser>
          <c:idx val="0"/>
          <c:order val="0"/>
          <c:tx>
            <c:strRef>
              <c:f>Sheet3!$F$5</c:f>
              <c:strCache>
                <c:ptCount val="1"/>
                <c:pt idx="0">
                  <c:v>農林水産業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Pos val="r"/>
            <c:showSerName val="1"/>
          </c:dLbls>
          <c:xVal>
            <c:numRef>
              <c:f>Sheet3!$G$5</c:f>
              <c:numCache>
                <c:formatCode>0.0%</c:formatCode>
                <c:ptCount val="1"/>
                <c:pt idx="0">
                  <c:v>0.14508425090346089</c:v>
                </c:pt>
              </c:numCache>
            </c:numRef>
          </c:xVal>
          <c:yVal>
            <c:numRef>
              <c:f>Sheet3!$H$5</c:f>
              <c:numCache>
                <c:formatCode>0.0%</c:formatCode>
                <c:ptCount val="1"/>
                <c:pt idx="0">
                  <c:v>3.7751446484663937E-3</c:v>
                </c:pt>
              </c:numCache>
            </c:numRef>
          </c:yVal>
        </c:ser>
        <c:ser>
          <c:idx val="1"/>
          <c:order val="1"/>
          <c:tx>
            <c:strRef>
              <c:f>Sheet3!$F$6</c:f>
              <c:strCache>
                <c:ptCount val="1"/>
                <c:pt idx="0">
                  <c:v>鉱業計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9966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Sheet3!$G$6</c:f>
              <c:numCache>
                <c:formatCode>0.0%</c:formatCode>
                <c:ptCount val="1"/>
                <c:pt idx="0">
                  <c:v>0.97254997663226417</c:v>
                </c:pt>
              </c:numCache>
            </c:numRef>
          </c:xVal>
          <c:yVal>
            <c:numRef>
              <c:f>Sheet3!$H$6</c:f>
              <c:numCache>
                <c:formatCode>0.0%</c:formatCode>
                <c:ptCount val="1"/>
                <c:pt idx="0">
                  <c:v>5.1348808280239543E-2</c:v>
                </c:pt>
              </c:numCache>
            </c:numRef>
          </c:yVal>
        </c:ser>
        <c:ser>
          <c:idx val="2"/>
          <c:order val="2"/>
          <c:tx>
            <c:strRef>
              <c:f>Sheet3!$F$7</c:f>
              <c:strCache>
                <c:ptCount val="1"/>
                <c:pt idx="0">
                  <c:v>飲食料品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99CC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Pos val="t"/>
            <c:showSerName val="1"/>
          </c:dLbls>
          <c:xVal>
            <c:numRef>
              <c:f>Sheet3!$G$7</c:f>
              <c:numCache>
                <c:formatCode>0.0%</c:formatCode>
                <c:ptCount val="1"/>
                <c:pt idx="0">
                  <c:v>0.14569058149027719</c:v>
                </c:pt>
              </c:numCache>
            </c:numRef>
          </c:xVal>
          <c:yVal>
            <c:numRef>
              <c:f>Sheet3!$H$7</c:f>
              <c:numCache>
                <c:formatCode>0.0%</c:formatCode>
                <c:ptCount val="1"/>
                <c:pt idx="0">
                  <c:v>8.6642855088313649E-3</c:v>
                </c:pt>
              </c:numCache>
            </c:numRef>
          </c:yVal>
        </c:ser>
        <c:ser>
          <c:idx val="3"/>
          <c:order val="3"/>
          <c:tx>
            <c:strRef>
              <c:f>Sheet3!$F$8</c:f>
              <c:strCache>
                <c:ptCount val="1"/>
                <c:pt idx="0">
                  <c:v>鉄鋼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CCC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Sheet3!$G$8</c:f>
              <c:numCache>
                <c:formatCode>0.0%</c:formatCode>
                <c:ptCount val="1"/>
                <c:pt idx="0">
                  <c:v>3.6717861686492173E-2</c:v>
                </c:pt>
              </c:numCache>
            </c:numRef>
          </c:xVal>
          <c:yVal>
            <c:numRef>
              <c:f>Sheet3!$H$8</c:f>
              <c:numCache>
                <c:formatCode>0.0%</c:formatCode>
                <c:ptCount val="1"/>
                <c:pt idx="0">
                  <c:v>0.11450588877832864</c:v>
                </c:pt>
              </c:numCache>
            </c:numRef>
          </c:yVal>
        </c:ser>
        <c:ser>
          <c:idx val="4"/>
          <c:order val="4"/>
          <c:tx>
            <c:strRef>
              <c:f>Sheet3!$F$9</c:f>
              <c:strCache>
                <c:ptCount val="1"/>
                <c:pt idx="0">
                  <c:v>非鉄金属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CCC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Sheet3!$G$9</c:f>
              <c:numCache>
                <c:formatCode>0.0%</c:formatCode>
                <c:ptCount val="1"/>
                <c:pt idx="0">
                  <c:v>0.29431327111898686</c:v>
                </c:pt>
              </c:numCache>
            </c:numRef>
          </c:xVal>
          <c:yVal>
            <c:numRef>
              <c:f>Sheet3!$H$9</c:f>
              <c:numCache>
                <c:formatCode>0.0%</c:formatCode>
                <c:ptCount val="1"/>
                <c:pt idx="0">
                  <c:v>0.23676642728410666</c:v>
                </c:pt>
              </c:numCache>
            </c:numRef>
          </c:yVal>
        </c:ser>
        <c:ser>
          <c:idx val="5"/>
          <c:order val="5"/>
          <c:tx>
            <c:strRef>
              <c:f>Sheet3!$F$10</c:f>
              <c:strCache>
                <c:ptCount val="1"/>
                <c:pt idx="0">
                  <c:v>金属製品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CCC00"/>
              </a:solidFill>
              <a:ln>
                <a:solidFill>
                  <a:schemeClr val="tx1"/>
                </a:solidFill>
              </a:ln>
            </c:spPr>
          </c:marker>
          <c:dLbls>
            <c:dLblPos val="r"/>
            <c:showSerName val="1"/>
          </c:dLbls>
          <c:xVal>
            <c:numRef>
              <c:f>Sheet3!$G$10</c:f>
              <c:numCache>
                <c:formatCode>0.0%</c:formatCode>
                <c:ptCount val="1"/>
                <c:pt idx="0">
                  <c:v>7.4049916175930791E-2</c:v>
                </c:pt>
              </c:numCache>
            </c:numRef>
          </c:xVal>
          <c:yVal>
            <c:numRef>
              <c:f>Sheet3!$H$10</c:f>
              <c:numCache>
                <c:formatCode>0.0%</c:formatCode>
                <c:ptCount val="1"/>
                <c:pt idx="0">
                  <c:v>6.6893114854430974E-2</c:v>
                </c:pt>
              </c:numCache>
            </c:numRef>
          </c:yVal>
        </c:ser>
        <c:ser>
          <c:idx val="6"/>
          <c:order val="6"/>
          <c:tx>
            <c:strRef>
              <c:f>Sheet3!$F$11</c:f>
              <c:strCache>
                <c:ptCount val="1"/>
                <c:pt idx="0">
                  <c:v>通信機械・同関連機器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Sheet3!$G$11</c:f>
              <c:numCache>
                <c:formatCode>0.0%</c:formatCode>
                <c:ptCount val="1"/>
                <c:pt idx="0">
                  <c:v>0.46654052542267771</c:v>
                </c:pt>
              </c:numCache>
            </c:numRef>
          </c:xVal>
          <c:yVal>
            <c:numRef>
              <c:f>Sheet3!$H$11</c:f>
              <c:numCache>
                <c:formatCode>0.0%</c:formatCode>
                <c:ptCount val="1"/>
                <c:pt idx="0">
                  <c:v>0.25140479944457694</c:v>
                </c:pt>
              </c:numCache>
            </c:numRef>
          </c:yVal>
        </c:ser>
        <c:ser>
          <c:idx val="7"/>
          <c:order val="7"/>
          <c:tx>
            <c:strRef>
              <c:f>Sheet3!$F$12</c:f>
              <c:strCache>
                <c:ptCount val="1"/>
                <c:pt idx="0">
                  <c:v>電子計算機・同付属装置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Sheet3!$G$12</c:f>
              <c:numCache>
                <c:formatCode>0.0%</c:formatCode>
                <c:ptCount val="1"/>
                <c:pt idx="0">
                  <c:v>0.69420566299318665</c:v>
                </c:pt>
              </c:numCache>
            </c:numRef>
          </c:xVal>
          <c:yVal>
            <c:numRef>
              <c:f>Sheet3!$H$12</c:f>
              <c:numCache>
                <c:formatCode>0.0%</c:formatCode>
                <c:ptCount val="1"/>
                <c:pt idx="0">
                  <c:v>0.56516431572663794</c:v>
                </c:pt>
              </c:numCache>
            </c:numRef>
          </c:yVal>
        </c:ser>
        <c:ser>
          <c:idx val="8"/>
          <c:order val="8"/>
          <c:tx>
            <c:strRef>
              <c:f>Sheet3!$F$13</c:f>
              <c:strCache>
                <c:ptCount val="1"/>
                <c:pt idx="0">
                  <c:v>電子部品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showVal val="1"/>
            <c:showCatName val="1"/>
            <c:showSerName val="1"/>
          </c:dLbls>
          <c:xVal>
            <c:numRef>
              <c:f>Sheet3!$G$13</c:f>
              <c:numCache>
                <c:formatCode>0.0%</c:formatCode>
                <c:ptCount val="1"/>
                <c:pt idx="0">
                  <c:v>0.29046386660754886</c:v>
                </c:pt>
              </c:numCache>
            </c:numRef>
          </c:xVal>
          <c:yVal>
            <c:numRef>
              <c:f>Sheet3!$H$13</c:f>
              <c:numCache>
                <c:formatCode>0.0%</c:formatCode>
                <c:ptCount val="1"/>
                <c:pt idx="0">
                  <c:v>0.39111862127461344</c:v>
                </c:pt>
              </c:numCache>
            </c:numRef>
          </c:yVal>
        </c:ser>
        <c:ser>
          <c:idx val="9"/>
          <c:order val="9"/>
          <c:tx>
            <c:strRef>
              <c:f>Sheet3!$F$14</c:f>
              <c:strCache>
                <c:ptCount val="1"/>
                <c:pt idx="0">
                  <c:v>乗用車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Sheet3!$G$14</c:f>
              <c:numCache>
                <c:formatCode>0.0%</c:formatCode>
                <c:ptCount val="1"/>
                <c:pt idx="0">
                  <c:v>0.1082433779774282</c:v>
                </c:pt>
              </c:numCache>
            </c:numRef>
          </c:xVal>
          <c:yVal>
            <c:numRef>
              <c:f>Sheet3!$H$14</c:f>
              <c:numCache>
                <c:formatCode>0.0%</c:formatCode>
                <c:ptCount val="1"/>
                <c:pt idx="0">
                  <c:v>0.47165382334512396</c:v>
                </c:pt>
              </c:numCache>
            </c:numRef>
          </c:yVal>
        </c:ser>
        <c:ser>
          <c:idx val="10"/>
          <c:order val="10"/>
          <c:tx>
            <c:strRef>
              <c:f>Sheet3!$F$15</c:f>
              <c:strCache>
                <c:ptCount val="1"/>
                <c:pt idx="0">
                  <c:v>その他の自動車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Sheet3!$G$15</c:f>
              <c:numCache>
                <c:formatCode>0.0%</c:formatCode>
                <c:ptCount val="1"/>
                <c:pt idx="0">
                  <c:v>5.1126480891683021E-2</c:v>
                </c:pt>
              </c:numCache>
            </c:numRef>
          </c:xVal>
          <c:yVal>
            <c:numRef>
              <c:f>Sheet3!$H$15</c:f>
              <c:numCache>
                <c:formatCode>0.0%</c:formatCode>
                <c:ptCount val="1"/>
                <c:pt idx="0">
                  <c:v>0.39095980500681071</c:v>
                </c:pt>
              </c:numCache>
            </c:numRef>
          </c:yVal>
        </c:ser>
        <c:ser>
          <c:idx val="11"/>
          <c:order val="11"/>
          <c:tx>
            <c:strRef>
              <c:f>Sheet3!$F$16</c:f>
              <c:strCache>
                <c:ptCount val="1"/>
                <c:pt idx="0">
                  <c:v>自動車部品・同付属品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dLblPos val="t"/>
            <c:showVal val="1"/>
            <c:showCatName val="1"/>
            <c:showSerName val="1"/>
          </c:dLbls>
          <c:xVal>
            <c:numRef>
              <c:f>Sheet3!$G$16</c:f>
              <c:numCache>
                <c:formatCode>0.0%</c:formatCode>
                <c:ptCount val="1"/>
                <c:pt idx="0">
                  <c:v>3.3712348463798877E-2</c:v>
                </c:pt>
              </c:numCache>
            </c:numRef>
          </c:xVal>
          <c:yVal>
            <c:numRef>
              <c:f>Sheet3!$H$16</c:f>
              <c:numCache>
                <c:formatCode>0.0%</c:formatCode>
                <c:ptCount val="1"/>
                <c:pt idx="0">
                  <c:v>0.1434812247223288</c:v>
                </c:pt>
              </c:numCache>
            </c:numRef>
          </c:yVal>
        </c:ser>
        <c:ser>
          <c:idx val="12"/>
          <c:order val="12"/>
          <c:tx>
            <c:strRef>
              <c:f>Sheet3!$F$17</c:f>
              <c:strCache>
                <c:ptCount val="1"/>
                <c:pt idx="0">
                  <c:v>その他の輸送機械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Sheet3!$G$17</c:f>
              <c:numCache>
                <c:formatCode>0.0%</c:formatCode>
                <c:ptCount val="1"/>
                <c:pt idx="0">
                  <c:v>0.24743037375399121</c:v>
                </c:pt>
              </c:numCache>
            </c:numRef>
          </c:xVal>
          <c:yVal>
            <c:numRef>
              <c:f>Sheet3!$H$17</c:f>
              <c:numCache>
                <c:formatCode>0.0%</c:formatCode>
                <c:ptCount val="1"/>
                <c:pt idx="0">
                  <c:v>0.4298483941989944</c:v>
                </c:pt>
              </c:numCache>
            </c:numRef>
          </c:yVal>
        </c:ser>
        <c:ser>
          <c:idx val="13"/>
          <c:order val="13"/>
          <c:tx>
            <c:strRef>
              <c:f>Sheet3!$F$18</c:f>
              <c:strCache>
                <c:ptCount val="1"/>
                <c:pt idx="0">
                  <c:v>商業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howSerName val="1"/>
          </c:dLbls>
          <c:xVal>
            <c:numRef>
              <c:f>Sheet3!$G$18</c:f>
              <c:numCache>
                <c:formatCode>0.0%</c:formatCode>
                <c:ptCount val="1"/>
                <c:pt idx="0">
                  <c:v>9.2294565455802568E-3</c:v>
                </c:pt>
              </c:numCache>
            </c:numRef>
          </c:xVal>
          <c:yVal>
            <c:numRef>
              <c:f>Sheet3!$H$18</c:f>
              <c:numCache>
                <c:formatCode>0.0%</c:formatCode>
                <c:ptCount val="1"/>
                <c:pt idx="0">
                  <c:v>8.4732000069236507E-2</c:v>
                </c:pt>
              </c:numCache>
            </c:numRef>
          </c:yVal>
        </c:ser>
        <c:ser>
          <c:idx val="14"/>
          <c:order val="14"/>
          <c:tx>
            <c:strRef>
              <c:f>Sheet3!$F$19</c:f>
              <c:strCache>
                <c:ptCount val="1"/>
                <c:pt idx="0">
                  <c:v>金融・保険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ln>
                <a:solidFill>
                  <a:sysClr val="windowText" lastClr="000000"/>
                </a:solidFill>
              </a:ln>
            </c:spPr>
          </c:marker>
          <c:dLbls>
            <c:dLblPos val="t"/>
            <c:showSerName val="1"/>
          </c:dLbls>
          <c:xVal>
            <c:numRef>
              <c:f>Sheet3!$G$19</c:f>
              <c:numCache>
                <c:formatCode>0.0%</c:formatCode>
                <c:ptCount val="1"/>
                <c:pt idx="0">
                  <c:v>2.4780927394706571E-2</c:v>
                </c:pt>
              </c:numCache>
            </c:numRef>
          </c:xVal>
          <c:yVal>
            <c:numRef>
              <c:f>Sheet3!$H$19</c:f>
              <c:numCache>
                <c:formatCode>0.0%</c:formatCode>
                <c:ptCount val="1"/>
                <c:pt idx="0">
                  <c:v>1.3534147893559114E-2</c:v>
                </c:pt>
              </c:numCache>
            </c:numRef>
          </c:yVal>
        </c:ser>
        <c:ser>
          <c:idx val="15"/>
          <c:order val="15"/>
          <c:tx>
            <c:strRef>
              <c:f>Sheet3!$F$20</c:f>
              <c:strCache>
                <c:ptCount val="1"/>
                <c:pt idx="0">
                  <c:v>運輸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0%" sourceLinked="0"/>
            <c:showVal val="1"/>
            <c:showCatName val="1"/>
            <c:showSerName val="1"/>
          </c:dLbls>
          <c:xVal>
            <c:numRef>
              <c:f>Sheet3!$G$20</c:f>
              <c:numCache>
                <c:formatCode>0.0%</c:formatCode>
                <c:ptCount val="1"/>
                <c:pt idx="0">
                  <c:v>8.517369389147196E-2</c:v>
                </c:pt>
              </c:numCache>
            </c:numRef>
          </c:xVal>
          <c:yVal>
            <c:numRef>
              <c:f>Sheet3!$H$20</c:f>
              <c:numCache>
                <c:formatCode>0.0%</c:formatCode>
                <c:ptCount val="1"/>
                <c:pt idx="0">
                  <c:v>0.13390867199765713</c:v>
                </c:pt>
              </c:numCache>
            </c:numRef>
          </c:yVal>
        </c:ser>
        <c:ser>
          <c:idx val="16"/>
          <c:order val="16"/>
          <c:tx>
            <c:strRef>
              <c:f>Sheet3!$F$21</c:f>
              <c:strCache>
                <c:ptCount val="1"/>
                <c:pt idx="0">
                  <c:v>その他の情報通信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solidFill>
                <a:schemeClr val="bg1"/>
              </a:solidFill>
            </c:spPr>
            <c:dLblPos val="b"/>
            <c:showSerName val="1"/>
          </c:dLbls>
          <c:xVal>
            <c:numRef>
              <c:f>Sheet3!$G$21</c:f>
              <c:numCache>
                <c:formatCode>0.0%</c:formatCode>
                <c:ptCount val="1"/>
                <c:pt idx="0">
                  <c:v>9.9906475583027964E-3</c:v>
                </c:pt>
              </c:numCache>
            </c:numRef>
          </c:xVal>
          <c:yVal>
            <c:numRef>
              <c:f>Sheet3!$H$21</c:f>
              <c:numCache>
                <c:formatCode>0.0%</c:formatCode>
                <c:ptCount val="1"/>
                <c:pt idx="0">
                  <c:v>6.6869257275936119E-3</c:v>
                </c:pt>
              </c:numCache>
            </c:numRef>
          </c:yVal>
        </c:ser>
        <c:ser>
          <c:idx val="17"/>
          <c:order val="17"/>
          <c:tx>
            <c:strRef>
              <c:f>Sheet3!$F$22</c:f>
              <c:strCache>
                <c:ptCount val="1"/>
                <c:pt idx="0">
                  <c:v>情報サービス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ln>
                <a:solidFill>
                  <a:sysClr val="windowText" lastClr="000000"/>
                </a:solidFill>
              </a:ln>
            </c:spPr>
          </c:marker>
          <c:dLbls>
            <c:showSerName val="1"/>
          </c:dLbls>
          <c:xVal>
            <c:numRef>
              <c:f>Sheet3!$G$22</c:f>
              <c:numCache>
                <c:formatCode>0.0%</c:formatCode>
                <c:ptCount val="1"/>
                <c:pt idx="0">
                  <c:v>2.9798411352730501E-2</c:v>
                </c:pt>
              </c:numCache>
            </c:numRef>
          </c:xVal>
          <c:yVal>
            <c:numRef>
              <c:f>Sheet3!$H$22</c:f>
              <c:numCache>
                <c:formatCode>0.0%</c:formatCode>
                <c:ptCount val="1"/>
                <c:pt idx="0">
                  <c:v>1.2025362420044134E-2</c:v>
                </c:pt>
              </c:numCache>
            </c:numRef>
          </c:yVal>
        </c:ser>
        <c:ser>
          <c:idx val="18"/>
          <c:order val="18"/>
          <c:tx>
            <c:strRef>
              <c:f>Sheet3!$F$23</c:f>
              <c:strCache>
                <c:ptCount val="1"/>
                <c:pt idx="0">
                  <c:v>総計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Val val="1"/>
            <c:showCatName val="1"/>
            <c:showSerName val="1"/>
          </c:dLbls>
          <c:xVal>
            <c:numRef>
              <c:f>Sheet3!$G$23</c:f>
              <c:numCache>
                <c:formatCode>0.0%</c:formatCode>
                <c:ptCount val="1"/>
                <c:pt idx="0">
                  <c:v>9.3154124243608444E-2</c:v>
                </c:pt>
              </c:numCache>
            </c:numRef>
          </c:xVal>
          <c:yVal>
            <c:numRef>
              <c:f>Sheet3!$H$23</c:f>
              <c:numCache>
                <c:formatCode>0.0%</c:formatCode>
                <c:ptCount val="1"/>
                <c:pt idx="0">
                  <c:v>7.8163585674892441E-2</c:v>
                </c:pt>
              </c:numCache>
            </c:numRef>
          </c:yVal>
        </c:ser>
        <c:axId val="74120192"/>
        <c:axId val="88880256"/>
      </c:scatterChart>
      <c:valAx>
        <c:axId val="74120192"/>
        <c:scaling>
          <c:orientation val="minMax"/>
        </c:scaling>
        <c:axPos val="b"/>
        <c:majorGridlines>
          <c:spPr>
            <a:ln>
              <a:solidFill>
                <a:sysClr val="windowText" lastClr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輸入依存率</a:t>
                </a:r>
              </a:p>
            </c:rich>
          </c:tx>
          <c:layout>
            <c:manualLayout>
              <c:xMode val="edge"/>
              <c:yMode val="edge"/>
              <c:x val="0.92993645820083171"/>
              <c:y val="0.90673281956893959"/>
            </c:manualLayout>
          </c:layout>
        </c:title>
        <c:numFmt formatCode="0%" sourceLinked="0"/>
        <c:tickLblPos val="nextTo"/>
        <c:spPr>
          <a:ln>
            <a:solidFill>
              <a:sysClr val="windowText" lastClr="000000"/>
            </a:solidFill>
          </a:ln>
        </c:spPr>
        <c:crossAx val="88880256"/>
        <c:crosses val="autoZero"/>
        <c:crossBetween val="midCat"/>
      </c:valAx>
      <c:valAx>
        <c:axId val="88880256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輸出依存率</a:t>
                </a:r>
              </a:p>
            </c:rich>
          </c:tx>
          <c:layout>
            <c:manualLayout>
              <c:xMode val="edge"/>
              <c:yMode val="edge"/>
              <c:x val="6.8162923341400202E-3"/>
              <c:y val="5.0722172103897893E-2"/>
            </c:manualLayout>
          </c:layout>
        </c:title>
        <c:numFmt formatCode="0%" sourceLinked="0"/>
        <c:tickLblPos val="nextTo"/>
        <c:spPr>
          <a:ln>
            <a:solidFill>
              <a:schemeClr val="tx1"/>
            </a:solidFill>
          </a:ln>
        </c:spPr>
        <c:crossAx val="74120192"/>
        <c:crosses val="autoZero"/>
        <c:crossBetween val="midCat"/>
        <c:majorUnit val="0.2"/>
      </c:valAx>
    </c:plotArea>
    <c:plotVisOnly val="1"/>
    <c:dispBlanksAs val="gap"/>
  </c:chart>
  <c:spPr>
    <a:ln>
      <a:noFill/>
    </a:ln>
  </c:spPr>
  <c:txPr>
    <a:bodyPr/>
    <a:lstStyle/>
    <a:p>
      <a:pPr>
        <a:defRPr sz="900" baseline="0">
          <a:latin typeface="Arial" pitchFamily="34" charset="0"/>
          <a:ea typeface="ＭＳ ゴシック" pitchFamily="49" charset="-128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5915" cy="608670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0.04499</cdr:x>
      <cdr:y>0.10224</cdr:y>
    </cdr:from>
    <cdr:to>
      <cdr:x>0.50713</cdr:x>
      <cdr:y>0.94676</cdr:y>
    </cdr:to>
    <cdr:sp macro="" textlink="">
      <cdr:nvSpPr>
        <cdr:cNvPr id="3" name="直線コネクタ 2"/>
        <cdr:cNvSpPr/>
      </cdr:nvSpPr>
      <cdr:spPr>
        <a:xfrm xmlns:a="http://schemas.openxmlformats.org/drawingml/2006/main" flipV="1">
          <a:off x="419101" y="622299"/>
          <a:ext cx="4305300" cy="51403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4"/>
  <sheetViews>
    <sheetView tabSelected="1" workbookViewId="0">
      <selection activeCell="A2" sqref="A2"/>
    </sheetView>
  </sheetViews>
  <sheetFormatPr defaultRowHeight="12.75"/>
  <cols>
    <col min="1" max="1" width="21.5" style="3" customWidth="1"/>
    <col min="2" max="2" width="7.75" style="3" customWidth="1"/>
    <col min="3" max="3" width="9.625" style="3" customWidth="1"/>
    <col min="4" max="4" width="8" style="3" customWidth="1"/>
    <col min="5" max="15" width="7.75" style="3" customWidth="1"/>
    <col min="16" max="16" width="8" style="3" customWidth="1"/>
    <col min="17" max="18" width="7.75" style="3" customWidth="1"/>
    <col min="19" max="19" width="6.625" style="3" bestFit="1" customWidth="1"/>
    <col min="20" max="27" width="8.5" style="3" customWidth="1"/>
    <col min="28" max="16384" width="9" style="3"/>
  </cols>
  <sheetData>
    <row r="1" spans="1:18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3.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 t="s">
        <v>1</v>
      </c>
    </row>
    <row r="3" spans="1:18" ht="15" customHeight="1" thickTop="1">
      <c r="A3" s="5"/>
      <c r="B3" s="208" t="s">
        <v>2</v>
      </c>
      <c r="C3" s="200"/>
      <c r="D3" s="200"/>
      <c r="E3" s="200"/>
      <c r="F3" s="209" t="s">
        <v>7</v>
      </c>
      <c r="G3" s="200" t="s">
        <v>3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ht="33.75">
      <c r="A4" s="6"/>
      <c r="B4" s="7" t="s">
        <v>4</v>
      </c>
      <c r="C4" s="8"/>
      <c r="D4" s="8" t="s">
        <v>5</v>
      </c>
      <c r="E4" s="185" t="s">
        <v>6</v>
      </c>
      <c r="F4" s="210"/>
      <c r="G4" s="8" t="s">
        <v>8</v>
      </c>
      <c r="H4" s="8" t="s">
        <v>9</v>
      </c>
      <c r="I4" s="7" t="s">
        <v>10</v>
      </c>
      <c r="J4" s="8" t="s">
        <v>11</v>
      </c>
      <c r="K4" s="11" t="s">
        <v>12</v>
      </c>
      <c r="L4" s="8" t="s">
        <v>13</v>
      </c>
      <c r="M4" s="8" t="s">
        <v>14</v>
      </c>
      <c r="N4" s="7" t="s">
        <v>15</v>
      </c>
      <c r="O4" s="11" t="s">
        <v>16</v>
      </c>
      <c r="P4" s="8" t="s">
        <v>17</v>
      </c>
      <c r="Q4" s="8" t="s">
        <v>155</v>
      </c>
      <c r="R4" s="193" t="s">
        <v>18</v>
      </c>
    </row>
    <row r="5" spans="1:18">
      <c r="A5" s="13" t="s">
        <v>19</v>
      </c>
      <c r="B5" s="14">
        <v>14141.18</v>
      </c>
      <c r="C5" s="15">
        <f t="shared" ref="C5:C21" si="0">B5/B$21</f>
        <v>1.5591737221420821E-2</v>
      </c>
      <c r="D5" s="16">
        <v>2390.7820000000002</v>
      </c>
      <c r="E5" s="186">
        <f t="shared" ref="E5:E21" si="1">D5/(F5-P5)</f>
        <v>0.14508425090346089</v>
      </c>
      <c r="F5" s="18">
        <f t="shared" ref="F5:F21" si="2">B5+D5</f>
        <v>16531.962</v>
      </c>
      <c r="G5" s="19">
        <v>10672.067999999999</v>
      </c>
      <c r="H5" s="165">
        <f>G5/F5</f>
        <v>0.64554152737587955</v>
      </c>
      <c r="I5" s="19">
        <v>5026.1149999999998</v>
      </c>
      <c r="J5" s="16">
        <v>0</v>
      </c>
      <c r="K5" s="20">
        <f>(I5+J5)/F5</f>
        <v>0.30402410796734231</v>
      </c>
      <c r="L5" s="16">
        <v>124.045</v>
      </c>
      <c r="M5" s="17">
        <f>L5/F5</f>
        <v>7.5033441281803096E-3</v>
      </c>
      <c r="N5" s="19">
        <v>570.91399999999999</v>
      </c>
      <c r="O5" s="20">
        <f t="shared" ref="O5:O21" si="3">N5/F5</f>
        <v>3.4533953078285565E-2</v>
      </c>
      <c r="P5" s="16">
        <v>53.384999999999998</v>
      </c>
      <c r="Q5" s="17">
        <f>P5/F5</f>
        <v>3.2291992928607021E-3</v>
      </c>
      <c r="R5" s="194">
        <f t="shared" ref="R5:R21" si="4">P5/B5</f>
        <v>3.7751446484663937E-3</v>
      </c>
    </row>
    <row r="6" spans="1:18">
      <c r="A6" s="21" t="s">
        <v>20</v>
      </c>
      <c r="B6" s="22">
        <v>35252.877999999997</v>
      </c>
      <c r="C6" s="166">
        <f t="shared" si="0"/>
        <v>3.8869005986403332E-2</v>
      </c>
      <c r="D6" s="24">
        <v>5959.799</v>
      </c>
      <c r="E6" s="187">
        <f t="shared" si="1"/>
        <v>0.14569058149027719</v>
      </c>
      <c r="F6" s="26">
        <f t="shared" si="2"/>
        <v>41212.676999999996</v>
      </c>
      <c r="G6" s="27">
        <v>13568.380999999999</v>
      </c>
      <c r="H6" s="25">
        <f t="shared" ref="H6:H21" si="5">G6/F6</f>
        <v>0.32922833428170661</v>
      </c>
      <c r="I6" s="27">
        <v>25757.903999999999</v>
      </c>
      <c r="J6" s="24">
        <v>418.86900000000003</v>
      </c>
      <c r="K6" s="170">
        <f t="shared" ref="K6:K21" si="6">(I6+J6)/F6</f>
        <v>0.63516313196543872</v>
      </c>
      <c r="L6" s="24">
        <v>0</v>
      </c>
      <c r="M6" s="25">
        <f t="shared" ref="M6:M21" si="7">L6/F6</f>
        <v>0</v>
      </c>
      <c r="N6" s="27">
        <v>232.40600000000001</v>
      </c>
      <c r="O6" s="28">
        <f t="shared" si="3"/>
        <v>5.639187185049882E-3</v>
      </c>
      <c r="P6" s="24">
        <v>305.44099999999997</v>
      </c>
      <c r="Q6" s="25">
        <f t="shared" ref="Q6:Q21" si="8">P6/F6</f>
        <v>7.4113360799154104E-3</v>
      </c>
      <c r="R6" s="195">
        <f t="shared" si="4"/>
        <v>8.6642855088313649E-3</v>
      </c>
    </row>
    <row r="7" spans="1:18">
      <c r="A7" s="21" t="s">
        <v>21</v>
      </c>
      <c r="B7" s="22">
        <v>28198.803</v>
      </c>
      <c r="C7" s="166">
        <f t="shared" si="0"/>
        <v>3.109134643181213E-2</v>
      </c>
      <c r="D7" s="24">
        <v>951.78800000000001</v>
      </c>
      <c r="E7" s="188">
        <f t="shared" si="1"/>
        <v>3.6717861686492173E-2</v>
      </c>
      <c r="F7" s="26">
        <f t="shared" si="2"/>
        <v>29150.591</v>
      </c>
      <c r="G7" s="27">
        <v>26270.507000000001</v>
      </c>
      <c r="H7" s="164">
        <f t="shared" si="5"/>
        <v>0.90119980757851537</v>
      </c>
      <c r="I7" s="27">
        <v>-39.85</v>
      </c>
      <c r="J7" s="24">
        <v>0</v>
      </c>
      <c r="K7" s="28">
        <f t="shared" si="6"/>
        <v>-1.3670391794114911E-3</v>
      </c>
      <c r="L7" s="24">
        <v>-205.15199999999999</v>
      </c>
      <c r="M7" s="25">
        <f t="shared" si="7"/>
        <v>-7.0376617750219882E-3</v>
      </c>
      <c r="N7" s="27">
        <v>-103.843</v>
      </c>
      <c r="O7" s="28">
        <f t="shared" si="3"/>
        <v>-3.5622948433532619E-3</v>
      </c>
      <c r="P7" s="24">
        <v>3228.9290000000001</v>
      </c>
      <c r="Q7" s="25">
        <f t="shared" si="8"/>
        <v>0.11076718821927144</v>
      </c>
      <c r="R7" s="196">
        <f t="shared" si="4"/>
        <v>0.11450588877832864</v>
      </c>
    </row>
    <row r="8" spans="1:18">
      <c r="A8" s="21" t="s">
        <v>22</v>
      </c>
      <c r="B8" s="22">
        <v>8573.7240000000002</v>
      </c>
      <c r="C8" s="23">
        <f t="shared" si="0"/>
        <v>9.4531893107215239E-3</v>
      </c>
      <c r="D8" s="98">
        <v>2729.134</v>
      </c>
      <c r="E8" s="187">
        <f t="shared" si="1"/>
        <v>0.29431327111898686</v>
      </c>
      <c r="F8" s="26">
        <f t="shared" si="2"/>
        <v>11302.858</v>
      </c>
      <c r="G8" s="27">
        <v>8762.1630000000005</v>
      </c>
      <c r="H8" s="164">
        <f t="shared" si="5"/>
        <v>0.77521658681370675</v>
      </c>
      <c r="I8" s="27">
        <v>69.524000000000001</v>
      </c>
      <c r="J8" s="24">
        <v>0</v>
      </c>
      <c r="K8" s="28">
        <f t="shared" si="6"/>
        <v>6.1510106558889796E-3</v>
      </c>
      <c r="L8" s="24">
        <v>314.89100000000002</v>
      </c>
      <c r="M8" s="25">
        <f t="shared" si="7"/>
        <v>2.78594139641496E-2</v>
      </c>
      <c r="N8" s="27">
        <v>124.976</v>
      </c>
      <c r="O8" s="28">
        <f t="shared" si="3"/>
        <v>1.1057026461802847E-2</v>
      </c>
      <c r="P8" s="24">
        <v>2029.97</v>
      </c>
      <c r="Q8" s="25">
        <f t="shared" si="8"/>
        <v>0.17959793885758804</v>
      </c>
      <c r="R8" s="196">
        <f t="shared" si="4"/>
        <v>0.23676642728410666</v>
      </c>
    </row>
    <row r="9" spans="1:18">
      <c r="A9" s="21" t="s">
        <v>23</v>
      </c>
      <c r="B9" s="22">
        <v>10535.449000000001</v>
      </c>
      <c r="C9" s="23">
        <f t="shared" si="0"/>
        <v>1.1616141815441199E-2</v>
      </c>
      <c r="D9" s="98">
        <v>786.17899999999997</v>
      </c>
      <c r="E9" s="188">
        <f t="shared" si="1"/>
        <v>7.4049916175930791E-2</v>
      </c>
      <c r="F9" s="26">
        <f t="shared" si="2"/>
        <v>11321.628000000001</v>
      </c>
      <c r="G9" s="27">
        <v>9952.7610000000004</v>
      </c>
      <c r="H9" s="164">
        <f t="shared" si="5"/>
        <v>0.87909274178589858</v>
      </c>
      <c r="I9" s="27">
        <v>330.92200000000003</v>
      </c>
      <c r="J9" s="24">
        <v>0.38500000000000001</v>
      </c>
      <c r="K9" s="28">
        <f t="shared" si="6"/>
        <v>2.9263194303858066E-2</v>
      </c>
      <c r="L9" s="24">
        <v>274.06599999999997</v>
      </c>
      <c r="M9" s="25">
        <f t="shared" si="7"/>
        <v>2.4207295982521238E-2</v>
      </c>
      <c r="N9" s="27">
        <v>30.154</v>
      </c>
      <c r="O9" s="28">
        <f t="shared" si="3"/>
        <v>2.663397878820961E-3</v>
      </c>
      <c r="P9" s="24">
        <v>704.74900000000002</v>
      </c>
      <c r="Q9" s="25">
        <f t="shared" si="8"/>
        <v>6.2248026520567538E-2</v>
      </c>
      <c r="R9" s="195">
        <f t="shared" si="4"/>
        <v>6.6893114854430974E-2</v>
      </c>
    </row>
    <row r="10" spans="1:18">
      <c r="A10" s="29" t="s">
        <v>24</v>
      </c>
      <c r="B10" s="30">
        <f>B11+B12</f>
        <v>6284.4930000000004</v>
      </c>
      <c r="C10" s="31">
        <f t="shared" si="0"/>
        <v>6.929136283242176E-3</v>
      </c>
      <c r="D10" s="99">
        <f>D11+D12</f>
        <v>4832.2910000000002</v>
      </c>
      <c r="E10" s="189">
        <f t="shared" si="1"/>
        <v>0.54544741377325301</v>
      </c>
      <c r="F10" s="34">
        <f t="shared" si="2"/>
        <v>11116.784</v>
      </c>
      <c r="G10" s="35">
        <f>G11+G12</f>
        <v>715.31499999999994</v>
      </c>
      <c r="H10" s="33">
        <f t="shared" si="5"/>
        <v>6.4345497762662296E-2</v>
      </c>
      <c r="I10" s="35">
        <f>I11+I12</f>
        <v>2275.2600000000002</v>
      </c>
      <c r="J10" s="32">
        <v>0</v>
      </c>
      <c r="K10" s="36">
        <f t="shared" si="6"/>
        <v>0.20466890424424908</v>
      </c>
      <c r="L10" s="32">
        <f>L11+L12</f>
        <v>4255.32</v>
      </c>
      <c r="M10" s="163">
        <f t="shared" si="7"/>
        <v>0.38278336612459141</v>
      </c>
      <c r="N10" s="35">
        <f>N11+N12</f>
        <v>409.68200000000002</v>
      </c>
      <c r="O10" s="36">
        <f t="shared" si="3"/>
        <v>3.6852564554640983E-2</v>
      </c>
      <c r="P10" s="32">
        <f>P11+P12</f>
        <v>2257.4679999999998</v>
      </c>
      <c r="Q10" s="163">
        <f t="shared" si="8"/>
        <v>0.20306844137657076</v>
      </c>
      <c r="R10" s="197">
        <f t="shared" si="4"/>
        <v>0.35921242970594441</v>
      </c>
    </row>
    <row r="11" spans="1:18">
      <c r="A11" s="37" t="s">
        <v>25</v>
      </c>
      <c r="B11" s="30">
        <v>4125.1440000000002</v>
      </c>
      <c r="C11" s="31">
        <f t="shared" si="0"/>
        <v>4.5482881378018499E-3</v>
      </c>
      <c r="D11" s="32">
        <v>2700.6860000000001</v>
      </c>
      <c r="E11" s="189">
        <f t="shared" si="1"/>
        <v>0.46654052542267771</v>
      </c>
      <c r="F11" s="34">
        <f t="shared" si="2"/>
        <v>6825.83</v>
      </c>
      <c r="G11" s="35">
        <v>568.51599999999996</v>
      </c>
      <c r="H11" s="33">
        <f t="shared" si="5"/>
        <v>8.3288918710252083E-2</v>
      </c>
      <c r="I11" s="35">
        <v>1500.624</v>
      </c>
      <c r="J11" s="32">
        <v>0</v>
      </c>
      <c r="K11" s="36">
        <f t="shared" si="6"/>
        <v>0.21984491263333544</v>
      </c>
      <c r="L11" s="32">
        <v>2281.8420000000001</v>
      </c>
      <c r="M11" s="163">
        <f t="shared" si="7"/>
        <v>0.33429516996467828</v>
      </c>
      <c r="N11" s="35">
        <v>234.02799999999999</v>
      </c>
      <c r="O11" s="36">
        <f t="shared" si="3"/>
        <v>3.4285647313220514E-2</v>
      </c>
      <c r="P11" s="32">
        <v>1037.0809999999999</v>
      </c>
      <c r="Q11" s="163">
        <f t="shared" si="8"/>
        <v>0.15193478302272395</v>
      </c>
      <c r="R11" s="197">
        <f t="shared" si="4"/>
        <v>0.25140479944457694</v>
      </c>
    </row>
    <row r="12" spans="1:18">
      <c r="A12" s="37" t="s">
        <v>26</v>
      </c>
      <c r="B12" s="30">
        <v>2159.3490000000002</v>
      </c>
      <c r="C12" s="31">
        <f t="shared" si="0"/>
        <v>2.3808481454403261E-3</v>
      </c>
      <c r="D12" s="32">
        <v>2131.605</v>
      </c>
      <c r="E12" s="189">
        <f t="shared" si="1"/>
        <v>0.69420566299318665</v>
      </c>
      <c r="F12" s="34">
        <f t="shared" si="2"/>
        <v>4290.9539999999997</v>
      </c>
      <c r="G12" s="35">
        <v>146.79900000000001</v>
      </c>
      <c r="H12" s="33">
        <f t="shared" si="5"/>
        <v>3.4211273297266767E-2</v>
      </c>
      <c r="I12" s="35">
        <v>774.63599999999997</v>
      </c>
      <c r="J12" s="32">
        <v>0</v>
      </c>
      <c r="K12" s="36">
        <f t="shared" si="6"/>
        <v>0.18052768685005713</v>
      </c>
      <c r="L12" s="32">
        <f>175.817+1797.661</f>
        <v>1973.4780000000001</v>
      </c>
      <c r="M12" s="163">
        <f t="shared" si="7"/>
        <v>0.4599159068123313</v>
      </c>
      <c r="N12" s="35">
        <v>175.654</v>
      </c>
      <c r="O12" s="36">
        <f t="shared" si="3"/>
        <v>4.0935885120185395E-2</v>
      </c>
      <c r="P12" s="32">
        <v>1220.3869999999999</v>
      </c>
      <c r="Q12" s="163">
        <f t="shared" si="8"/>
        <v>0.28440924792015948</v>
      </c>
      <c r="R12" s="197">
        <f t="shared" si="4"/>
        <v>0.56516431572663794</v>
      </c>
    </row>
    <row r="13" spans="1:18">
      <c r="A13" s="21" t="s">
        <v>27</v>
      </c>
      <c r="B13" s="22">
        <v>11832.262000000001</v>
      </c>
      <c r="C13" s="23">
        <f t="shared" si="0"/>
        <v>1.3045977764161347E-2</v>
      </c>
      <c r="D13" s="24">
        <v>2949.2939999999999</v>
      </c>
      <c r="E13" s="187">
        <f t="shared" si="1"/>
        <v>0.2904638666075488</v>
      </c>
      <c r="F13" s="26">
        <f t="shared" si="2"/>
        <v>14781.556</v>
      </c>
      <c r="G13" s="27">
        <v>9464.2939999999999</v>
      </c>
      <c r="H13" s="164">
        <f t="shared" si="5"/>
        <v>0.64027724821392273</v>
      </c>
      <c r="I13" s="27">
        <v>161.47200000000001</v>
      </c>
      <c r="J13" s="24">
        <v>0</v>
      </c>
      <c r="K13" s="28">
        <f t="shared" si="6"/>
        <v>1.0923883791395169E-2</v>
      </c>
      <c r="L13" s="24">
        <v>0</v>
      </c>
      <c r="M13" s="25">
        <f t="shared" si="7"/>
        <v>0</v>
      </c>
      <c r="N13" s="27">
        <v>526.58199999999999</v>
      </c>
      <c r="O13" s="28">
        <f t="shared" si="3"/>
        <v>3.5624260395860897E-2</v>
      </c>
      <c r="P13" s="24">
        <v>4627.8180000000002</v>
      </c>
      <c r="Q13" s="164">
        <f t="shared" si="8"/>
        <v>0.31308057149057922</v>
      </c>
      <c r="R13" s="196">
        <f t="shared" si="4"/>
        <v>0.39111862127461344</v>
      </c>
    </row>
    <row r="14" spans="1:18">
      <c r="A14" s="29" t="s">
        <v>28</v>
      </c>
      <c r="B14" s="30">
        <v>53884.290999999997</v>
      </c>
      <c r="C14" s="168">
        <f t="shared" si="0"/>
        <v>5.9411570012868155E-2</v>
      </c>
      <c r="D14" s="32">
        <v>3072.1909999999998</v>
      </c>
      <c r="E14" s="190">
        <f t="shared" si="1"/>
        <v>7.3241995054660836E-2</v>
      </c>
      <c r="F14" s="34">
        <f>B14+D14</f>
        <v>56956.481999999996</v>
      </c>
      <c r="G14" s="35">
        <v>29959.613000000001</v>
      </c>
      <c r="H14" s="163">
        <f t="shared" si="5"/>
        <v>0.52600883952067135</v>
      </c>
      <c r="I14" s="35">
        <v>5274.9589999999998</v>
      </c>
      <c r="J14" s="32">
        <v>0</v>
      </c>
      <c r="K14" s="36">
        <f t="shared" si="6"/>
        <v>9.261384858706688E-2</v>
      </c>
      <c r="L14" s="32">
        <v>7745.9340000000002</v>
      </c>
      <c r="M14" s="33">
        <f t="shared" si="7"/>
        <v>0.13599740939055893</v>
      </c>
      <c r="N14" s="35">
        <v>-1031.748</v>
      </c>
      <c r="O14" s="36">
        <f t="shared" si="3"/>
        <v>-1.8114672180771278E-2</v>
      </c>
      <c r="P14" s="32">
        <v>15010.724</v>
      </c>
      <c r="Q14" s="163">
        <f t="shared" si="8"/>
        <v>0.26354724647494909</v>
      </c>
      <c r="R14" s="197">
        <f t="shared" si="4"/>
        <v>0.27857328585802493</v>
      </c>
    </row>
    <row r="15" spans="1:18">
      <c r="A15" s="37" t="s">
        <v>29</v>
      </c>
      <c r="B15" s="30">
        <v>14306.268</v>
      </c>
      <c r="C15" s="31">
        <f t="shared" si="0"/>
        <v>1.5773759422850257E-2</v>
      </c>
      <c r="D15" s="32">
        <v>917.48699999999997</v>
      </c>
      <c r="E15" s="189">
        <f t="shared" si="1"/>
        <v>0.1082433779774282</v>
      </c>
      <c r="F15" s="34">
        <f t="shared" si="2"/>
        <v>15223.754999999999</v>
      </c>
      <c r="G15" s="35">
        <v>0</v>
      </c>
      <c r="H15" s="33">
        <f t="shared" si="5"/>
        <v>0</v>
      </c>
      <c r="I15" s="35">
        <v>4497.7950000000001</v>
      </c>
      <c r="J15" s="32">
        <v>0</v>
      </c>
      <c r="K15" s="36">
        <f t="shared" si="6"/>
        <v>0.29544583448695805</v>
      </c>
      <c r="L15" s="32">
        <v>3874.5619999999999</v>
      </c>
      <c r="M15" s="163">
        <f t="shared" si="7"/>
        <v>0.25450764282530824</v>
      </c>
      <c r="N15" s="35">
        <v>103.792</v>
      </c>
      <c r="O15" s="36">
        <f t="shared" si="3"/>
        <v>6.8177660504914854E-3</v>
      </c>
      <c r="P15" s="32">
        <v>6747.6059999999998</v>
      </c>
      <c r="Q15" s="163">
        <f t="shared" si="8"/>
        <v>0.44322875663724226</v>
      </c>
      <c r="R15" s="197">
        <f t="shared" si="4"/>
        <v>0.47165382334512396</v>
      </c>
    </row>
    <row r="16" spans="1:18">
      <c r="A16" s="37" t="s">
        <v>30</v>
      </c>
      <c r="B16" s="30">
        <v>30094.494999999999</v>
      </c>
      <c r="C16" s="168">
        <f t="shared" si="0"/>
        <v>3.3181492481629028E-2</v>
      </c>
      <c r="D16" s="32">
        <v>899.30399999999997</v>
      </c>
      <c r="E16" s="190">
        <f t="shared" si="1"/>
        <v>3.3712348463798877E-2</v>
      </c>
      <c r="F16" s="34">
        <f t="shared" si="2"/>
        <v>30993.798999999999</v>
      </c>
      <c r="G16" s="35">
        <v>27438.909</v>
      </c>
      <c r="H16" s="163">
        <f t="shared" si="5"/>
        <v>0.88530318596955482</v>
      </c>
      <c r="I16" s="35">
        <v>14.601000000000001</v>
      </c>
      <c r="J16" s="32">
        <v>0</v>
      </c>
      <c r="K16" s="36">
        <f t="shared" si="6"/>
        <v>4.7109423404339694E-4</v>
      </c>
      <c r="L16" s="32">
        <v>32.551000000000002</v>
      </c>
      <c r="M16" s="33">
        <f t="shared" si="7"/>
        <v>1.0502423404113836E-3</v>
      </c>
      <c r="N16" s="35">
        <v>-810.25699999999995</v>
      </c>
      <c r="O16" s="36">
        <f t="shared" si="3"/>
        <v>-2.6142551934340154E-2</v>
      </c>
      <c r="P16" s="32">
        <v>4317.9949999999999</v>
      </c>
      <c r="Q16" s="33">
        <f t="shared" si="8"/>
        <v>0.13931802939033064</v>
      </c>
      <c r="R16" s="197">
        <f t="shared" si="4"/>
        <v>0.1434812247223288</v>
      </c>
    </row>
    <row r="17" spans="1:33">
      <c r="A17" s="21" t="s">
        <v>31</v>
      </c>
      <c r="B17" s="22">
        <v>96538.663</v>
      </c>
      <c r="C17" s="166">
        <f t="shared" si="0"/>
        <v>0.10644129168876296</v>
      </c>
      <c r="D17" s="24">
        <v>823.1</v>
      </c>
      <c r="E17" s="188">
        <f t="shared" si="1"/>
        <v>9.2294565455802568E-3</v>
      </c>
      <c r="F17" s="26">
        <f t="shared" si="2"/>
        <v>97361.763000000006</v>
      </c>
      <c r="G17" s="27">
        <v>28119.919999999998</v>
      </c>
      <c r="H17" s="25">
        <f t="shared" si="5"/>
        <v>0.28881892781666246</v>
      </c>
      <c r="I17" s="27">
        <v>44544.805999999997</v>
      </c>
      <c r="J17" s="24">
        <v>6.798</v>
      </c>
      <c r="K17" s="170">
        <f t="shared" si="6"/>
        <v>0.45758830394227756</v>
      </c>
      <c r="L17" s="24">
        <v>13522.134</v>
      </c>
      <c r="M17" s="25">
        <f t="shared" si="7"/>
        <v>0.13888546779909891</v>
      </c>
      <c r="N17" s="27">
        <v>825.529</v>
      </c>
      <c r="O17" s="28">
        <f t="shared" si="3"/>
        <v>8.4789857389907779E-3</v>
      </c>
      <c r="P17" s="24">
        <v>8179.9139999999998</v>
      </c>
      <c r="Q17" s="25">
        <f t="shared" si="8"/>
        <v>8.4015672559257168E-2</v>
      </c>
      <c r="R17" s="196">
        <f t="shared" si="4"/>
        <v>8.4732000069236507E-2</v>
      </c>
    </row>
    <row r="18" spans="1:33">
      <c r="A18" s="21" t="s">
        <v>32</v>
      </c>
      <c r="B18" s="22">
        <v>33328.659</v>
      </c>
      <c r="C18" s="166">
        <f t="shared" si="0"/>
        <v>3.6747406727751293E-2</v>
      </c>
      <c r="D18" s="24">
        <v>835.44</v>
      </c>
      <c r="E18" s="188">
        <f t="shared" si="1"/>
        <v>2.4780927394706567E-2</v>
      </c>
      <c r="F18" s="26">
        <f t="shared" si="2"/>
        <v>34164.099000000002</v>
      </c>
      <c r="G18" s="27">
        <v>23346.807000000001</v>
      </c>
      <c r="H18" s="164">
        <f t="shared" si="5"/>
        <v>0.68337253676732401</v>
      </c>
      <c r="I18" s="27">
        <v>10366</v>
      </c>
      <c r="J18" s="24">
        <v>0</v>
      </c>
      <c r="K18" s="28">
        <f t="shared" si="6"/>
        <v>0.30341792417824337</v>
      </c>
      <c r="L18" s="24">
        <v>0</v>
      </c>
      <c r="M18" s="25">
        <f t="shared" si="7"/>
        <v>0</v>
      </c>
      <c r="N18" s="27">
        <v>0</v>
      </c>
      <c r="O18" s="28">
        <f t="shared" si="3"/>
        <v>0</v>
      </c>
      <c r="P18" s="24">
        <v>451.07499999999999</v>
      </c>
      <c r="Q18" s="25">
        <f t="shared" si="8"/>
        <v>1.3203187357582588E-2</v>
      </c>
      <c r="R18" s="195">
        <f t="shared" si="4"/>
        <v>1.3534147893559114E-2</v>
      </c>
    </row>
    <row r="19" spans="1:33">
      <c r="A19" s="21" t="s">
        <v>33</v>
      </c>
      <c r="B19" s="22">
        <v>39036.023000000001</v>
      </c>
      <c r="C19" s="166">
        <f t="shared" si="0"/>
        <v>4.3040213955648624E-2</v>
      </c>
      <c r="D19" s="24">
        <v>3147.72</v>
      </c>
      <c r="E19" s="188">
        <f t="shared" si="1"/>
        <v>8.517369389147196E-2</v>
      </c>
      <c r="F19" s="26">
        <f t="shared" si="2"/>
        <v>42183.743000000002</v>
      </c>
      <c r="G19" s="27">
        <v>22260.79</v>
      </c>
      <c r="H19" s="164">
        <f t="shared" si="5"/>
        <v>0.52771016550143501</v>
      </c>
      <c r="I19" s="27">
        <v>13180.036</v>
      </c>
      <c r="J19" s="24">
        <v>-66.347999999999999</v>
      </c>
      <c r="K19" s="28">
        <f t="shared" si="6"/>
        <v>0.31087065934381403</v>
      </c>
      <c r="L19" s="24">
        <v>832.37099999999998</v>
      </c>
      <c r="M19" s="25">
        <f t="shared" si="7"/>
        <v>1.9732032788081416E-2</v>
      </c>
      <c r="N19" s="27">
        <v>298.36799999999999</v>
      </c>
      <c r="O19" s="28">
        <f t="shared" si="3"/>
        <v>7.0730565564084717E-3</v>
      </c>
      <c r="P19" s="24">
        <v>5227.2619999999997</v>
      </c>
      <c r="Q19" s="25">
        <f t="shared" si="8"/>
        <v>0.1239165049910341</v>
      </c>
      <c r="R19" s="196">
        <f t="shared" si="4"/>
        <v>0.13390867199765713</v>
      </c>
    </row>
    <row r="20" spans="1:33">
      <c r="A20" s="38" t="s">
        <v>34</v>
      </c>
      <c r="B20" s="39">
        <v>45982.467999999993</v>
      </c>
      <c r="C20" s="167">
        <f t="shared" si="0"/>
        <v>5.0699203167514424E-2</v>
      </c>
      <c r="D20" s="41">
        <v>806.48400000000004</v>
      </c>
      <c r="E20" s="191">
        <f t="shared" si="1"/>
        <v>1.73846096009613E-2</v>
      </c>
      <c r="F20" s="43">
        <f t="shared" si="2"/>
        <v>46788.95199999999</v>
      </c>
      <c r="G20" s="44">
        <v>25621.427</v>
      </c>
      <c r="H20" s="169">
        <f t="shared" si="5"/>
        <v>0.54759565890682926</v>
      </c>
      <c r="I20" s="44">
        <v>12636.339</v>
      </c>
      <c r="J20" s="41">
        <v>26.143000000000001</v>
      </c>
      <c r="K20" s="45">
        <f t="shared" si="6"/>
        <v>0.2706297418245231</v>
      </c>
      <c r="L20" s="41">
        <v>7948.7250000000004</v>
      </c>
      <c r="M20" s="169">
        <f t="shared" si="7"/>
        <v>0.16988465567683589</v>
      </c>
      <c r="N20" s="44">
        <v>-47.956000000000003</v>
      </c>
      <c r="O20" s="45">
        <f t="shared" si="3"/>
        <v>-1.0249428112858781E-3</v>
      </c>
      <c r="P20" s="41">
        <v>398.26400000000001</v>
      </c>
      <c r="Q20" s="42">
        <f t="shared" si="8"/>
        <v>8.5119239259729539E-3</v>
      </c>
      <c r="R20" s="198">
        <f t="shared" si="4"/>
        <v>8.6612140957723297E-3</v>
      </c>
    </row>
    <row r="21" spans="1:33">
      <c r="A21" s="46" t="s">
        <v>35</v>
      </c>
      <c r="B21" s="47">
        <v>906966.28599999996</v>
      </c>
      <c r="C21" s="48">
        <f t="shared" si="0"/>
        <v>1</v>
      </c>
      <c r="D21" s="49">
        <v>85884.266000000003</v>
      </c>
      <c r="E21" s="192">
        <f t="shared" si="1"/>
        <v>9.3154124243608444E-2</v>
      </c>
      <c r="F21" s="51">
        <f t="shared" si="2"/>
        <v>992850.55199999991</v>
      </c>
      <c r="G21" s="52">
        <v>443903.20699999999</v>
      </c>
      <c r="H21" s="50">
        <f t="shared" si="5"/>
        <v>0.44709972322199004</v>
      </c>
      <c r="I21" s="110">
        <v>277852.74900000001</v>
      </c>
      <c r="J21" s="49">
        <v>80399.08</v>
      </c>
      <c r="K21" s="53">
        <f t="shared" si="6"/>
        <v>0.36083157558641321</v>
      </c>
      <c r="L21" s="49">
        <v>100975.856</v>
      </c>
      <c r="M21" s="50">
        <f t="shared" si="7"/>
        <v>0.10170297613935356</v>
      </c>
      <c r="N21" s="52">
        <v>2419.598</v>
      </c>
      <c r="O21" s="53">
        <f t="shared" si="3"/>
        <v>2.4370213574701222E-3</v>
      </c>
      <c r="P21" s="49">
        <v>70891.736999999994</v>
      </c>
      <c r="Q21" s="50">
        <f t="shared" si="8"/>
        <v>7.1402223483882393E-2</v>
      </c>
      <c r="R21" s="199">
        <f t="shared" si="4"/>
        <v>7.8163585674892441E-2</v>
      </c>
    </row>
    <row r="22" spans="1:33" ht="13.5" thickBot="1">
      <c r="A22" s="54"/>
      <c r="B22" s="55"/>
      <c r="C22" s="55"/>
      <c r="D22" s="33"/>
      <c r="E22" s="32"/>
      <c r="F22" s="33"/>
      <c r="G22" s="32"/>
      <c r="H22" s="32"/>
      <c r="I22" s="33"/>
      <c r="J22" s="32"/>
      <c r="K22" s="32"/>
      <c r="L22" s="33"/>
      <c r="M22" s="32"/>
      <c r="N22" s="33"/>
      <c r="O22" s="33"/>
      <c r="P22" s="32"/>
      <c r="Q22" s="33"/>
      <c r="R22" s="32"/>
      <c r="S22" s="57"/>
      <c r="T22" s="56"/>
      <c r="U22" s="56"/>
      <c r="V22" s="56"/>
      <c r="W22" s="56"/>
      <c r="X22" s="56"/>
      <c r="Y22" s="56"/>
      <c r="Z22" s="56"/>
      <c r="AA22" s="56"/>
      <c r="AB22" s="58"/>
    </row>
    <row r="23" spans="1:33" ht="13.5" customHeight="1" thickTop="1">
      <c r="A23" s="5"/>
      <c r="B23" s="201" t="s">
        <v>36</v>
      </c>
      <c r="C23" s="202"/>
      <c r="D23" s="203" t="s">
        <v>37</v>
      </c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5"/>
      <c r="R23" s="206" t="s">
        <v>66</v>
      </c>
      <c r="S23" s="58"/>
      <c r="T23" s="56"/>
      <c r="U23" s="57"/>
      <c r="V23" s="56"/>
      <c r="W23" s="56"/>
      <c r="X23" s="57"/>
      <c r="Y23" s="56"/>
      <c r="Z23" s="56"/>
      <c r="AA23" s="56"/>
      <c r="AB23" s="56"/>
      <c r="AC23" s="56"/>
      <c r="AD23" s="56"/>
      <c r="AE23" s="56"/>
      <c r="AF23" s="56"/>
      <c r="AG23" s="58"/>
    </row>
    <row r="24" spans="1:33" ht="24.75">
      <c r="A24" s="6"/>
      <c r="B24" s="60"/>
      <c r="C24" s="61" t="s">
        <v>38</v>
      </c>
      <c r="D24" s="7" t="s">
        <v>39</v>
      </c>
      <c r="E24" s="8" t="s">
        <v>40</v>
      </c>
      <c r="F24" s="62" t="s">
        <v>41</v>
      </c>
      <c r="G24" s="63" t="s">
        <v>42</v>
      </c>
      <c r="H24" s="8" t="s">
        <v>43</v>
      </c>
      <c r="I24" s="8" t="s">
        <v>44</v>
      </c>
      <c r="J24" s="62" t="s">
        <v>45</v>
      </c>
      <c r="K24" s="8" t="s">
        <v>46</v>
      </c>
      <c r="L24" s="8" t="s">
        <v>47</v>
      </c>
      <c r="M24" s="8" t="s">
        <v>48</v>
      </c>
      <c r="N24" s="11" t="s">
        <v>49</v>
      </c>
      <c r="O24" s="12" t="s">
        <v>7</v>
      </c>
      <c r="P24" s="12"/>
      <c r="Q24" s="10" t="s">
        <v>50</v>
      </c>
      <c r="R24" s="207"/>
      <c r="S24" s="65"/>
      <c r="T24" s="56"/>
      <c r="U24" s="57"/>
      <c r="V24" s="56"/>
      <c r="W24" s="56"/>
      <c r="X24" s="57"/>
      <c r="Y24" s="56"/>
      <c r="Z24" s="56"/>
      <c r="AA24" s="56"/>
      <c r="AB24" s="56"/>
      <c r="AC24" s="56"/>
      <c r="AD24" s="56"/>
      <c r="AE24" s="56"/>
      <c r="AF24" s="56"/>
      <c r="AG24" s="58"/>
    </row>
    <row r="25" spans="1:33">
      <c r="A25" s="13" t="s">
        <v>19</v>
      </c>
      <c r="B25" s="19">
        <v>6440.8450000000003</v>
      </c>
      <c r="C25" s="66" t="s">
        <v>52</v>
      </c>
      <c r="D25" s="19">
        <v>1470.6279999999999</v>
      </c>
      <c r="E25" s="17">
        <f t="shared" ref="E25:E41" si="9">D25/O25</f>
        <v>0.1909823403786978</v>
      </c>
      <c r="F25" s="67">
        <v>4216.9629999999997</v>
      </c>
      <c r="G25" s="172">
        <f t="shared" ref="G25:G41" si="10">F25/O25</f>
        <v>0.54763370684522161</v>
      </c>
      <c r="H25" s="16">
        <v>1430.82</v>
      </c>
      <c r="I25" s="165">
        <f t="shared" ref="I25:I41" si="11">H25/O25</f>
        <v>0.18581269516196372</v>
      </c>
      <c r="J25" s="67">
        <v>656.69200000000001</v>
      </c>
      <c r="K25" s="17">
        <f>J25/O25</f>
        <v>8.5280965048923199E-2</v>
      </c>
      <c r="L25" s="100">
        <v>-142.065</v>
      </c>
      <c r="M25" s="105">
        <f>-L25/O25</f>
        <v>1.8449197340115721E-2</v>
      </c>
      <c r="N25" s="17">
        <f t="shared" ref="N25:N41" si="12">(J25+L25)/O25</f>
        <v>6.6831767708807471E-2</v>
      </c>
      <c r="O25" s="19">
        <v>7700.335</v>
      </c>
      <c r="P25" s="69">
        <f>O25/O$41</f>
        <v>1.6629127540526718E-2</v>
      </c>
      <c r="Q25" s="180">
        <f t="shared" ref="Q25:Q41" si="13">O25/B5</f>
        <v>0.54453270519150454</v>
      </c>
      <c r="R25" s="70">
        <v>1.78</v>
      </c>
      <c r="S25" s="56"/>
      <c r="T25" s="56"/>
      <c r="U25" s="57"/>
      <c r="V25" s="56"/>
      <c r="W25" s="56"/>
      <c r="X25" s="57"/>
      <c r="Y25" s="56"/>
      <c r="Z25" s="56"/>
      <c r="AA25" s="56"/>
      <c r="AB25" s="56"/>
      <c r="AC25" s="56"/>
      <c r="AD25" s="56"/>
      <c r="AE25" s="56"/>
      <c r="AF25" s="56"/>
      <c r="AG25" s="58"/>
    </row>
    <row r="26" spans="1:33">
      <c r="A26" s="21" t="s">
        <v>20</v>
      </c>
      <c r="B26" s="27">
        <v>22098.367999999999</v>
      </c>
      <c r="C26" s="71" t="s">
        <v>53</v>
      </c>
      <c r="D26" s="27">
        <v>4550.96</v>
      </c>
      <c r="E26" s="25">
        <f t="shared" si="9"/>
        <v>0.34596195525336937</v>
      </c>
      <c r="F26" s="72">
        <v>4225.7299999999996</v>
      </c>
      <c r="G26" s="171">
        <f t="shared" si="10"/>
        <v>0.32123811529277785</v>
      </c>
      <c r="H26" s="24">
        <v>1193.2750000000001</v>
      </c>
      <c r="I26" s="74">
        <f t="shared" si="11"/>
        <v>9.0712234815283885E-2</v>
      </c>
      <c r="J26" s="72">
        <v>3004.4</v>
      </c>
      <c r="K26" s="164">
        <f t="shared" ref="K26:K41" si="14">J26/O26</f>
        <v>0.22839315185438303</v>
      </c>
      <c r="L26" s="101">
        <v>-270.75400000000002</v>
      </c>
      <c r="M26" s="176">
        <f t="shared" ref="M26:M41" si="15">-L26/O26</f>
        <v>2.0582598667681275E-2</v>
      </c>
      <c r="N26" s="74">
        <f t="shared" si="12"/>
        <v>0.20781055318670175</v>
      </c>
      <c r="O26" s="27">
        <v>13154.51</v>
      </c>
      <c r="P26" s="75">
        <f t="shared" ref="P26:P41" si="16">O26/O$41</f>
        <v>2.8407598438656777E-2</v>
      </c>
      <c r="Q26" s="28">
        <f t="shared" si="13"/>
        <v>0.37314712291007845</v>
      </c>
      <c r="R26" s="177">
        <v>2.0099999999999998</v>
      </c>
      <c r="S26" s="56"/>
      <c r="T26" s="56"/>
      <c r="U26" s="57"/>
      <c r="V26" s="56"/>
      <c r="W26" s="56"/>
      <c r="X26" s="57"/>
      <c r="Y26" s="56"/>
      <c r="Z26" s="56"/>
      <c r="AA26" s="56"/>
      <c r="AB26" s="56"/>
      <c r="AC26" s="56"/>
      <c r="AD26" s="56"/>
      <c r="AE26" s="56"/>
      <c r="AF26" s="56"/>
      <c r="AG26" s="58"/>
    </row>
    <row r="27" spans="1:33">
      <c r="A27" s="21" t="s">
        <v>21</v>
      </c>
      <c r="B27" s="27">
        <v>23076.370999999999</v>
      </c>
      <c r="C27" s="71" t="s">
        <v>54</v>
      </c>
      <c r="D27" s="27">
        <v>1704.1110000000001</v>
      </c>
      <c r="E27" s="25">
        <f t="shared" si="9"/>
        <v>0.33267615851220672</v>
      </c>
      <c r="F27" s="72">
        <v>687.68299999999999</v>
      </c>
      <c r="G27" s="73">
        <f t="shared" si="10"/>
        <v>0.13424931751168195</v>
      </c>
      <c r="H27" s="24">
        <v>2110.5320000000002</v>
      </c>
      <c r="I27" s="173">
        <f t="shared" si="11"/>
        <v>0.41201757290287117</v>
      </c>
      <c r="J27" s="72">
        <v>461.74099999999999</v>
      </c>
      <c r="K27" s="164">
        <f t="shared" si="14"/>
        <v>9.0140972100752143E-2</v>
      </c>
      <c r="L27" s="101">
        <v>-0.61</v>
      </c>
      <c r="M27" s="106">
        <f t="shared" si="15"/>
        <v>1.1908406007146606E-4</v>
      </c>
      <c r="N27" s="74">
        <f t="shared" si="12"/>
        <v>9.0021888040680675E-2</v>
      </c>
      <c r="O27" s="27">
        <v>5122.4319999999998</v>
      </c>
      <c r="P27" s="75">
        <f t="shared" si="16"/>
        <v>1.1062060942241519E-2</v>
      </c>
      <c r="Q27" s="28">
        <f t="shared" si="13"/>
        <v>0.18165423546524298</v>
      </c>
      <c r="R27" s="177">
        <v>2.65</v>
      </c>
      <c r="S27" s="56"/>
      <c r="T27" s="56"/>
      <c r="U27" s="57"/>
      <c r="V27" s="56"/>
      <c r="W27" s="56"/>
      <c r="X27" s="57"/>
      <c r="Y27" s="56"/>
      <c r="Z27" s="56"/>
      <c r="AA27" s="56"/>
      <c r="AB27" s="56"/>
      <c r="AC27" s="56"/>
      <c r="AD27" s="56"/>
      <c r="AE27" s="56"/>
      <c r="AF27" s="56"/>
      <c r="AG27" s="58"/>
    </row>
    <row r="28" spans="1:33">
      <c r="A28" s="21" t="s">
        <v>22</v>
      </c>
      <c r="B28" s="27">
        <v>6295.5609999999997</v>
      </c>
      <c r="C28" s="71" t="s">
        <v>55</v>
      </c>
      <c r="D28" s="27">
        <v>871.17700000000002</v>
      </c>
      <c r="E28" s="25">
        <f t="shared" si="9"/>
        <v>0.38240327843091121</v>
      </c>
      <c r="F28" s="72">
        <v>295.125</v>
      </c>
      <c r="G28" s="73">
        <f t="shared" si="10"/>
        <v>0.12954516423978443</v>
      </c>
      <c r="H28" s="24">
        <v>874.39599999999996</v>
      </c>
      <c r="I28" s="173">
        <f t="shared" si="11"/>
        <v>0.38381625897707933</v>
      </c>
      <c r="J28" s="72">
        <v>169.44300000000001</v>
      </c>
      <c r="K28" s="25">
        <f t="shared" si="14"/>
        <v>7.4377030967494429E-2</v>
      </c>
      <c r="L28" s="101">
        <v>-0.28000000000000003</v>
      </c>
      <c r="M28" s="106">
        <f t="shared" si="15"/>
        <v>1.2290604315845708E-4</v>
      </c>
      <c r="N28" s="74">
        <f t="shared" si="12"/>
        <v>7.4254124924335974E-2</v>
      </c>
      <c r="O28" s="27">
        <v>2278.163</v>
      </c>
      <c r="P28" s="75">
        <f t="shared" si="16"/>
        <v>4.9197681769830755E-3</v>
      </c>
      <c r="Q28" s="28">
        <f t="shared" si="13"/>
        <v>0.26571452498354275</v>
      </c>
      <c r="R28" s="76">
        <v>1.97</v>
      </c>
      <c r="S28" s="56"/>
      <c r="T28" s="56"/>
      <c r="U28" s="57"/>
      <c r="V28" s="56"/>
      <c r="W28" s="56"/>
      <c r="X28" s="57"/>
      <c r="Y28" s="56"/>
      <c r="Z28" s="56"/>
      <c r="AA28" s="56"/>
      <c r="AB28" s="56"/>
      <c r="AC28" s="56"/>
      <c r="AD28" s="56"/>
      <c r="AE28" s="56"/>
      <c r="AF28" s="56"/>
      <c r="AG28" s="58"/>
    </row>
    <row r="29" spans="1:33">
      <c r="A29" s="21" t="s">
        <v>23</v>
      </c>
      <c r="B29" s="27">
        <v>6203.1959999999999</v>
      </c>
      <c r="C29" s="71" t="s">
        <v>54</v>
      </c>
      <c r="D29" s="27">
        <v>2929.3939999999998</v>
      </c>
      <c r="E29" s="164">
        <f t="shared" si="9"/>
        <v>0.67618257751797972</v>
      </c>
      <c r="F29" s="72">
        <v>310.75400000000002</v>
      </c>
      <c r="G29" s="73">
        <f t="shared" si="10"/>
        <v>7.1730344465108578E-2</v>
      </c>
      <c r="H29" s="24">
        <v>579.54200000000003</v>
      </c>
      <c r="I29" s="74">
        <f t="shared" si="11"/>
        <v>0.13377381237891695</v>
      </c>
      <c r="J29" s="72">
        <v>313.99099999999999</v>
      </c>
      <c r="K29" s="25">
        <f t="shared" si="14"/>
        <v>7.2477530744395585E-2</v>
      </c>
      <c r="L29" s="101">
        <v>-0.879</v>
      </c>
      <c r="M29" s="106">
        <f t="shared" si="15"/>
        <v>2.028967375635726E-4</v>
      </c>
      <c r="N29" s="74">
        <f t="shared" si="12"/>
        <v>7.2274634006832011E-2</v>
      </c>
      <c r="O29" s="27">
        <v>4332.2529999999997</v>
      </c>
      <c r="P29" s="75">
        <f t="shared" si="16"/>
        <v>9.35564331614527E-3</v>
      </c>
      <c r="Q29" s="28">
        <f t="shared" si="13"/>
        <v>0.41120724897439109</v>
      </c>
      <c r="R29" s="177">
        <v>2.13</v>
      </c>
      <c r="S29" s="56"/>
      <c r="T29" s="56"/>
      <c r="U29" s="57"/>
      <c r="V29" s="56"/>
      <c r="W29" s="56"/>
      <c r="X29" s="57"/>
      <c r="Y29" s="56"/>
      <c r="Z29" s="56"/>
      <c r="AA29" s="56"/>
      <c r="AB29" s="56"/>
      <c r="AC29" s="56"/>
      <c r="AD29" s="56"/>
      <c r="AE29" s="56"/>
      <c r="AF29" s="56"/>
      <c r="AG29" s="58"/>
    </row>
    <row r="30" spans="1:33">
      <c r="A30" s="29" t="s">
        <v>24</v>
      </c>
      <c r="B30" s="35">
        <f>B31+B32</f>
        <v>4892.3</v>
      </c>
      <c r="C30" s="77" t="s">
        <v>56</v>
      </c>
      <c r="D30" s="35">
        <f>D31+D32</f>
        <v>761.12599999999998</v>
      </c>
      <c r="E30" s="163">
        <f>D30/O30</f>
        <v>0.54671011849650153</v>
      </c>
      <c r="F30" s="78">
        <f>F31+F32</f>
        <v>96.855999999999995</v>
      </c>
      <c r="G30" s="79">
        <f t="shared" si="10"/>
        <v>6.9570813816762472E-2</v>
      </c>
      <c r="H30" s="32">
        <f>H31+H32</f>
        <v>293.15100000000001</v>
      </c>
      <c r="I30" s="174">
        <f t="shared" si="11"/>
        <v>0.21056778765587819</v>
      </c>
      <c r="J30" s="78">
        <f>J31+J32</f>
        <v>88.929000000000002</v>
      </c>
      <c r="K30" s="33">
        <f t="shared" si="14"/>
        <v>6.3876919363910031E-2</v>
      </c>
      <c r="L30" s="102">
        <f>-0.324-0.098</f>
        <v>-0.42200000000000004</v>
      </c>
      <c r="M30" s="107">
        <f t="shared" si="15"/>
        <v>3.0311889228002158E-4</v>
      </c>
      <c r="N30" s="80">
        <f t="shared" si="12"/>
        <v>6.3573800471630013E-2</v>
      </c>
      <c r="O30" s="35">
        <f>O31+O32</f>
        <v>1392.193</v>
      </c>
      <c r="P30" s="81">
        <f t="shared" si="16"/>
        <v>3.0064867253214974E-3</v>
      </c>
      <c r="Q30" s="36">
        <f t="shared" si="13"/>
        <v>0.22152829194017717</v>
      </c>
      <c r="R30" s="178">
        <v>2.21</v>
      </c>
      <c r="S30" s="56"/>
      <c r="T30" s="56"/>
      <c r="U30" s="57"/>
      <c r="V30" s="56"/>
      <c r="W30" s="56"/>
      <c r="X30" s="57"/>
      <c r="Y30" s="56"/>
      <c r="Z30" s="56"/>
      <c r="AA30" s="56"/>
      <c r="AB30" s="56"/>
      <c r="AC30" s="56"/>
      <c r="AD30" s="56"/>
      <c r="AE30" s="56"/>
      <c r="AF30" s="56"/>
      <c r="AG30" s="58"/>
    </row>
    <row r="31" spans="1:33">
      <c r="A31" s="37" t="s">
        <v>25</v>
      </c>
      <c r="B31" s="35">
        <v>3177.4340000000002</v>
      </c>
      <c r="C31" s="77" t="s">
        <v>56</v>
      </c>
      <c r="D31" s="35">
        <v>585.43600000000004</v>
      </c>
      <c r="E31" s="163">
        <f t="shared" si="9"/>
        <v>0.61773749353705254</v>
      </c>
      <c r="F31" s="78">
        <v>59.116</v>
      </c>
      <c r="G31" s="79">
        <f t="shared" si="10"/>
        <v>6.2377731584556458E-2</v>
      </c>
      <c r="H31" s="32">
        <v>166.48400000000001</v>
      </c>
      <c r="I31" s="80">
        <f t="shared" si="11"/>
        <v>0.17566977239872958</v>
      </c>
      <c r="J31" s="78">
        <v>61.482999999999997</v>
      </c>
      <c r="K31" s="33">
        <f t="shared" si="14"/>
        <v>6.4875331061189603E-2</v>
      </c>
      <c r="L31" s="102">
        <v>-0.18</v>
      </c>
      <c r="M31" s="107">
        <f t="shared" si="15"/>
        <v>1.8993151913560054E-4</v>
      </c>
      <c r="N31" s="80">
        <f t="shared" si="12"/>
        <v>6.4685399542054003E-2</v>
      </c>
      <c r="O31" s="35">
        <v>947.71</v>
      </c>
      <c r="P31" s="81">
        <f t="shared" si="16"/>
        <v>2.0466110190572977E-3</v>
      </c>
      <c r="Q31" s="36">
        <f t="shared" si="13"/>
        <v>0.22973985877826325</v>
      </c>
      <c r="R31" s="83" t="s">
        <v>57</v>
      </c>
      <c r="S31" s="56"/>
      <c r="T31" s="56"/>
      <c r="U31" s="57"/>
      <c r="V31" s="56"/>
      <c r="W31" s="56"/>
      <c r="X31" s="57"/>
      <c r="Y31" s="56"/>
      <c r="Z31" s="56"/>
      <c r="AA31" s="56"/>
      <c r="AB31" s="56"/>
      <c r="AC31" s="56"/>
      <c r="AD31" s="56"/>
      <c r="AE31" s="56"/>
      <c r="AF31" s="56"/>
      <c r="AG31" s="58"/>
    </row>
    <row r="32" spans="1:33">
      <c r="A32" s="37" t="s">
        <v>26</v>
      </c>
      <c r="B32" s="35">
        <v>1714.866</v>
      </c>
      <c r="C32" s="77" t="s">
        <v>56</v>
      </c>
      <c r="D32" s="35">
        <v>175.69</v>
      </c>
      <c r="E32" s="33">
        <f t="shared" si="9"/>
        <v>0.39526821048274063</v>
      </c>
      <c r="F32" s="78">
        <v>37.74</v>
      </c>
      <c r="G32" s="79">
        <f t="shared" si="10"/>
        <v>8.490763426272771E-2</v>
      </c>
      <c r="H32" s="32">
        <v>126.667</v>
      </c>
      <c r="I32" s="174">
        <f t="shared" si="11"/>
        <v>0.28497602832954239</v>
      </c>
      <c r="J32" s="78">
        <v>27.446000000000002</v>
      </c>
      <c r="K32" s="33">
        <f t="shared" si="14"/>
        <v>6.1748143348564516E-2</v>
      </c>
      <c r="L32" s="102">
        <v>-0.10299999999999999</v>
      </c>
      <c r="M32" s="107">
        <f t="shared" si="15"/>
        <v>2.3172989743139782E-4</v>
      </c>
      <c r="N32" s="80">
        <f t="shared" si="12"/>
        <v>6.1516413451133116E-2</v>
      </c>
      <c r="O32" s="35">
        <v>444.483</v>
      </c>
      <c r="P32" s="81">
        <f t="shared" si="16"/>
        <v>9.5987570626419991E-4</v>
      </c>
      <c r="Q32" s="36">
        <f t="shared" si="13"/>
        <v>0.20584120491870464</v>
      </c>
      <c r="R32" s="83" t="s">
        <v>57</v>
      </c>
      <c r="S32" s="56"/>
      <c r="T32" s="56"/>
      <c r="U32" s="57"/>
      <c r="V32" s="56"/>
      <c r="W32" s="56"/>
      <c r="X32" s="57"/>
      <c r="Y32" s="56"/>
      <c r="Z32" s="56"/>
      <c r="AA32" s="56"/>
      <c r="AB32" s="56"/>
      <c r="AC32" s="56"/>
      <c r="AD32" s="56"/>
      <c r="AE32" s="56"/>
      <c r="AF32" s="56"/>
      <c r="AG32" s="58"/>
    </row>
    <row r="33" spans="1:33">
      <c r="A33" s="21" t="s">
        <v>27</v>
      </c>
      <c r="B33" s="27">
        <v>9165.9030000000002</v>
      </c>
      <c r="C33" s="71" t="s">
        <v>56</v>
      </c>
      <c r="D33" s="27">
        <v>1521.018</v>
      </c>
      <c r="E33" s="164">
        <f t="shared" si="9"/>
        <v>0.57044756538785668</v>
      </c>
      <c r="F33" s="72">
        <v>82.11</v>
      </c>
      <c r="G33" s="73">
        <f t="shared" si="10"/>
        <v>3.0794802950390401E-2</v>
      </c>
      <c r="H33" s="24">
        <v>709.70899999999995</v>
      </c>
      <c r="I33" s="173">
        <f t="shared" si="11"/>
        <v>0.26617158454656703</v>
      </c>
      <c r="J33" s="72">
        <v>153</v>
      </c>
      <c r="K33" s="25">
        <f t="shared" si="14"/>
        <v>5.7381620404454166E-2</v>
      </c>
      <c r="L33" s="101">
        <v>-0.747</v>
      </c>
      <c r="M33" s="106">
        <f t="shared" si="15"/>
        <v>2.8015732315115856E-4</v>
      </c>
      <c r="N33" s="74">
        <f t="shared" si="12"/>
        <v>5.7101463081303004E-2</v>
      </c>
      <c r="O33" s="27">
        <v>2666.3589999999999</v>
      </c>
      <c r="P33" s="75">
        <f t="shared" si="16"/>
        <v>5.7580902492984113E-3</v>
      </c>
      <c r="Q33" s="28">
        <f t="shared" si="13"/>
        <v>0.22534651447035231</v>
      </c>
      <c r="R33" s="177">
        <v>2.16</v>
      </c>
      <c r="S33" s="56"/>
      <c r="T33" s="56"/>
      <c r="U33" s="57"/>
      <c r="V33" s="56"/>
      <c r="W33" s="56"/>
      <c r="X33" s="57"/>
      <c r="Y33" s="56"/>
      <c r="Z33" s="56"/>
      <c r="AA33" s="56"/>
      <c r="AB33" s="56"/>
      <c r="AC33" s="56"/>
      <c r="AD33" s="56"/>
      <c r="AE33" s="56"/>
      <c r="AF33" s="56"/>
      <c r="AG33" s="58"/>
    </row>
    <row r="34" spans="1:33">
      <c r="A34" s="29" t="s">
        <v>28</v>
      </c>
      <c r="B34" s="35">
        <v>45110.029000000002</v>
      </c>
      <c r="C34" s="77" t="s">
        <v>58</v>
      </c>
      <c r="D34" s="35">
        <v>4424.9139999999998</v>
      </c>
      <c r="E34" s="33">
        <f t="shared" si="9"/>
        <v>0.50430611714124784</v>
      </c>
      <c r="F34" s="78">
        <v>822.78899999999999</v>
      </c>
      <c r="G34" s="79">
        <f t="shared" si="10"/>
        <v>9.3773014756112813E-2</v>
      </c>
      <c r="H34" s="32">
        <v>1476.317</v>
      </c>
      <c r="I34" s="80">
        <f t="shared" si="11"/>
        <v>0.16825540427217694</v>
      </c>
      <c r="J34" s="78">
        <v>756.16500000000008</v>
      </c>
      <c r="K34" s="163">
        <f t="shared" si="14"/>
        <v>8.6179897523005353E-2</v>
      </c>
      <c r="L34" s="102">
        <v>-6.0149999999999997</v>
      </c>
      <c r="M34" s="107">
        <f t="shared" si="15"/>
        <v>6.8552774011079211E-4</v>
      </c>
      <c r="N34" s="80">
        <f t="shared" si="12"/>
        <v>8.5494369782894569E-2</v>
      </c>
      <c r="O34" s="35">
        <v>8774.2620000000006</v>
      </c>
      <c r="P34" s="81">
        <f t="shared" si="16"/>
        <v>1.8948308336195381E-2</v>
      </c>
      <c r="Q34" s="36">
        <f t="shared" si="13"/>
        <v>0.16283525007316141</v>
      </c>
      <c r="R34" s="178">
        <v>2.82</v>
      </c>
      <c r="S34" s="56"/>
      <c r="T34" s="56"/>
      <c r="U34" s="57"/>
      <c r="V34" s="56"/>
      <c r="W34" s="56"/>
      <c r="X34" s="57"/>
      <c r="Y34" s="56"/>
      <c r="Z34" s="56"/>
      <c r="AA34" s="56"/>
      <c r="AB34" s="56"/>
      <c r="AC34" s="56"/>
      <c r="AD34" s="56"/>
      <c r="AE34" s="56"/>
      <c r="AF34" s="56"/>
      <c r="AG34" s="58"/>
    </row>
    <row r="35" spans="1:33">
      <c r="A35" s="37" t="s">
        <v>29</v>
      </c>
      <c r="B35" s="35">
        <v>13129.471</v>
      </c>
      <c r="C35" s="77" t="s">
        <v>58</v>
      </c>
      <c r="D35" s="35">
        <v>520.95299999999997</v>
      </c>
      <c r="E35" s="33">
        <f t="shared" si="9"/>
        <v>0.44268722642902725</v>
      </c>
      <c r="F35" s="78">
        <v>201.53700000000001</v>
      </c>
      <c r="G35" s="79">
        <f t="shared" si="10"/>
        <v>0.17125893420870381</v>
      </c>
      <c r="H35" s="32">
        <v>255.90100000000001</v>
      </c>
      <c r="I35" s="174">
        <f t="shared" si="11"/>
        <v>0.21745551696681756</v>
      </c>
      <c r="J35" s="78">
        <v>114.27</v>
      </c>
      <c r="K35" s="163">
        <f t="shared" si="14"/>
        <v>9.7102558895034566E-2</v>
      </c>
      <c r="L35" s="102">
        <v>-0.215</v>
      </c>
      <c r="M35" s="107">
        <f t="shared" si="15"/>
        <v>1.826993100764193E-4</v>
      </c>
      <c r="N35" s="80">
        <f t="shared" si="12"/>
        <v>9.6919859584958148E-2</v>
      </c>
      <c r="O35" s="35">
        <v>1176.797</v>
      </c>
      <c r="P35" s="81">
        <f t="shared" si="16"/>
        <v>2.5413319553382057E-3</v>
      </c>
      <c r="Q35" s="36">
        <f t="shared" si="13"/>
        <v>8.2257441283778557E-2</v>
      </c>
      <c r="R35" s="83" t="s">
        <v>57</v>
      </c>
      <c r="S35" s="56"/>
      <c r="T35" s="56"/>
      <c r="U35" s="57"/>
      <c r="V35" s="56"/>
      <c r="W35" s="56"/>
      <c r="X35" s="57"/>
      <c r="Y35" s="56"/>
      <c r="Z35" s="56"/>
      <c r="AA35" s="56"/>
      <c r="AB35" s="56"/>
      <c r="AC35" s="56"/>
      <c r="AD35" s="56"/>
      <c r="AE35" s="56"/>
      <c r="AF35" s="56"/>
      <c r="AG35" s="58"/>
    </row>
    <row r="36" spans="1:33">
      <c r="A36" s="37" t="s">
        <v>30</v>
      </c>
      <c r="B36" s="35">
        <v>24802.375</v>
      </c>
      <c r="C36" s="77" t="s">
        <v>58</v>
      </c>
      <c r="D36" s="35">
        <v>2775.3960000000002</v>
      </c>
      <c r="E36" s="33">
        <f t="shared" si="9"/>
        <v>0.52443935511666406</v>
      </c>
      <c r="F36" s="78">
        <v>329.089</v>
      </c>
      <c r="G36" s="79">
        <f t="shared" si="10"/>
        <v>6.218471992320658E-2</v>
      </c>
      <c r="H36" s="32">
        <v>1531.329</v>
      </c>
      <c r="I36" s="174">
        <f t="shared" si="11"/>
        <v>0.28936021858914762</v>
      </c>
      <c r="J36" s="78">
        <v>472.10300000000001</v>
      </c>
      <c r="K36" s="163">
        <f t="shared" si="14"/>
        <v>8.9208672516874143E-2</v>
      </c>
      <c r="L36" s="102">
        <v>-1.431</v>
      </c>
      <c r="M36" s="107">
        <f t="shared" si="15"/>
        <v>2.7040203169996149E-4</v>
      </c>
      <c r="N36" s="80">
        <f t="shared" si="12"/>
        <v>8.8938270485174192E-2</v>
      </c>
      <c r="O36" s="35">
        <v>5292.12</v>
      </c>
      <c r="P36" s="81">
        <f t="shared" si="16"/>
        <v>1.1428507777878788E-2</v>
      </c>
      <c r="Q36" s="36">
        <f t="shared" si="13"/>
        <v>0.17585010148866098</v>
      </c>
      <c r="R36" s="83" t="s">
        <v>57</v>
      </c>
      <c r="S36" s="56"/>
      <c r="T36" s="56"/>
      <c r="U36" s="57"/>
      <c r="V36" s="56"/>
      <c r="W36" s="56"/>
      <c r="X36" s="57"/>
      <c r="Y36" s="56"/>
      <c r="Z36" s="56"/>
      <c r="AA36" s="56"/>
      <c r="AB36" s="56"/>
      <c r="AC36" s="56"/>
      <c r="AD36" s="56"/>
      <c r="AE36" s="56"/>
      <c r="AF36" s="56"/>
      <c r="AG36" s="58"/>
    </row>
    <row r="37" spans="1:33">
      <c r="A37" s="21" t="s">
        <v>31</v>
      </c>
      <c r="B37" s="27">
        <v>30212.34</v>
      </c>
      <c r="C37" s="71" t="s">
        <v>59</v>
      </c>
      <c r="D37" s="27">
        <v>44277.413</v>
      </c>
      <c r="E37" s="164">
        <f t="shared" si="9"/>
        <v>0.66756923944057622</v>
      </c>
      <c r="F37" s="72">
        <v>10352.922</v>
      </c>
      <c r="G37" s="73">
        <f t="shared" si="10"/>
        <v>0.15609069720328081</v>
      </c>
      <c r="H37" s="24">
        <v>5053.38</v>
      </c>
      <c r="I37" s="74">
        <f t="shared" si="11"/>
        <v>7.6189660023818898E-2</v>
      </c>
      <c r="J37" s="72">
        <v>3963.4169999999999</v>
      </c>
      <c r="K37" s="25">
        <f t="shared" si="14"/>
        <v>5.9756320277244972E-2</v>
      </c>
      <c r="L37" s="101">
        <v>-63.762999999999998</v>
      </c>
      <c r="M37" s="106">
        <f t="shared" si="15"/>
        <v>9.6135285533618367E-4</v>
      </c>
      <c r="N37" s="74">
        <f t="shared" si="12"/>
        <v>5.8794967421908789E-2</v>
      </c>
      <c r="O37" s="27">
        <v>66326.323000000004</v>
      </c>
      <c r="P37" s="183">
        <f t="shared" si="16"/>
        <v>0.14323388326107511</v>
      </c>
      <c r="Q37" s="170">
        <f t="shared" si="13"/>
        <v>0.687044143132581</v>
      </c>
      <c r="R37" s="76">
        <v>1.51</v>
      </c>
      <c r="S37" s="56"/>
      <c r="T37" s="56"/>
      <c r="U37" s="57"/>
      <c r="V37" s="56"/>
      <c r="W37" s="56"/>
      <c r="X37" s="57"/>
      <c r="Y37" s="56"/>
      <c r="Z37" s="56"/>
      <c r="AA37" s="56"/>
      <c r="AB37" s="56"/>
      <c r="AC37" s="56"/>
      <c r="AD37" s="56"/>
      <c r="AE37" s="56"/>
      <c r="AF37" s="56"/>
      <c r="AG37" s="58"/>
    </row>
    <row r="38" spans="1:33">
      <c r="A38" s="21" t="s">
        <v>32</v>
      </c>
      <c r="B38" s="27">
        <v>11583.054</v>
      </c>
      <c r="C38" s="71" t="s">
        <v>60</v>
      </c>
      <c r="D38" s="27">
        <v>9964.9210000000003</v>
      </c>
      <c r="E38" s="25">
        <f t="shared" si="9"/>
        <v>0.45824988543662043</v>
      </c>
      <c r="F38" s="72">
        <v>6218.23</v>
      </c>
      <c r="G38" s="171">
        <f t="shared" si="10"/>
        <v>0.28595341449456108</v>
      </c>
      <c r="H38" s="24">
        <v>3819.24</v>
      </c>
      <c r="I38" s="74">
        <f t="shared" si="11"/>
        <v>0.17563273130363583</v>
      </c>
      <c r="J38" s="72">
        <v>1622.229</v>
      </c>
      <c r="K38" s="25">
        <f t="shared" si="14"/>
        <v>7.4600315787948873E-2</v>
      </c>
      <c r="L38" s="101">
        <v>-830.84100000000001</v>
      </c>
      <c r="M38" s="176">
        <f t="shared" si="15"/>
        <v>3.8207306717840228E-2</v>
      </c>
      <c r="N38" s="74">
        <f t="shared" si="12"/>
        <v>3.6393009070108652E-2</v>
      </c>
      <c r="O38" s="27">
        <v>21745.605</v>
      </c>
      <c r="P38" s="183">
        <f t="shared" si="16"/>
        <v>4.6960351593913187E-2</v>
      </c>
      <c r="Q38" s="170">
        <f t="shared" si="13"/>
        <v>0.6524596444159364</v>
      </c>
      <c r="R38" s="76">
        <v>1.6</v>
      </c>
      <c r="S38" s="56"/>
      <c r="T38" s="56"/>
      <c r="U38" s="57"/>
      <c r="V38" s="56"/>
      <c r="W38" s="56"/>
      <c r="X38" s="57"/>
      <c r="Y38" s="56"/>
      <c r="Z38" s="56"/>
      <c r="AA38" s="56"/>
      <c r="AB38" s="56"/>
      <c r="AC38" s="56"/>
      <c r="AD38" s="56"/>
      <c r="AE38" s="56"/>
      <c r="AF38" s="56"/>
      <c r="AG38" s="58"/>
    </row>
    <row r="39" spans="1:33">
      <c r="A39" s="21" t="s">
        <v>33</v>
      </c>
      <c r="B39" s="27">
        <v>16334.794</v>
      </c>
      <c r="C39" s="71" t="s">
        <v>61</v>
      </c>
      <c r="D39" s="27">
        <v>13447.852999999999</v>
      </c>
      <c r="E39" s="164">
        <f t="shared" si="9"/>
        <v>0.59238435945472379</v>
      </c>
      <c r="F39" s="72">
        <v>2378.8530000000001</v>
      </c>
      <c r="G39" s="73">
        <f t="shared" si="10"/>
        <v>0.10478961293240996</v>
      </c>
      <c r="H39" s="24">
        <v>4171.8879999999999</v>
      </c>
      <c r="I39" s="74">
        <f t="shared" si="11"/>
        <v>0.18377366265059922</v>
      </c>
      <c r="J39" s="72">
        <v>2134.92</v>
      </c>
      <c r="K39" s="164">
        <f t="shared" si="14"/>
        <v>9.404424756034134E-2</v>
      </c>
      <c r="L39" s="101">
        <v>-175.99700000000001</v>
      </c>
      <c r="M39" s="106">
        <f t="shared" si="15"/>
        <v>7.7527520646569412E-3</v>
      </c>
      <c r="N39" s="74">
        <f t="shared" si="12"/>
        <v>8.6291495495684406E-2</v>
      </c>
      <c r="O39" s="27">
        <v>22701.228999999999</v>
      </c>
      <c r="P39" s="183">
        <f t="shared" si="16"/>
        <v>4.902405315712937E-2</v>
      </c>
      <c r="Q39" s="170">
        <f t="shared" si="13"/>
        <v>0.58154564054847491</v>
      </c>
      <c r="R39" s="76">
        <v>1.81</v>
      </c>
      <c r="S39" s="56"/>
      <c r="T39" s="56"/>
      <c r="U39" s="57"/>
      <c r="V39" s="56"/>
      <c r="W39" s="56"/>
      <c r="X39" s="57"/>
      <c r="Y39" s="56"/>
      <c r="Z39" s="56"/>
      <c r="AA39" s="56"/>
      <c r="AB39" s="56"/>
      <c r="AC39" s="56"/>
      <c r="AD39" s="56"/>
      <c r="AE39" s="56"/>
      <c r="AF39" s="56"/>
      <c r="AG39" s="58"/>
    </row>
    <row r="40" spans="1:33">
      <c r="A40" s="38" t="s">
        <v>34</v>
      </c>
      <c r="B40" s="44">
        <v>19823.031999999999</v>
      </c>
      <c r="C40" s="84" t="s">
        <v>62</v>
      </c>
      <c r="D40" s="44">
        <v>12140.223</v>
      </c>
      <c r="E40" s="42">
        <f t="shared" si="9"/>
        <v>0.46408580827201318</v>
      </c>
      <c r="F40" s="85">
        <v>4257.5740000000005</v>
      </c>
      <c r="G40" s="86">
        <f t="shared" si="10"/>
        <v>0.1627548086281371</v>
      </c>
      <c r="H40" s="41">
        <v>5685.6260000000002</v>
      </c>
      <c r="I40" s="175">
        <f t="shared" si="11"/>
        <v>0.21734512930630462</v>
      </c>
      <c r="J40" s="85">
        <v>1600.99</v>
      </c>
      <c r="K40" s="42">
        <f t="shared" si="14"/>
        <v>6.1201243023741025E-2</v>
      </c>
      <c r="L40" s="103">
        <v>-7.899</v>
      </c>
      <c r="M40" s="108">
        <f t="shared" si="15"/>
        <v>3.0195605134606112E-4</v>
      </c>
      <c r="N40" s="87">
        <f t="shared" si="12"/>
        <v>6.0899286972394974E-2</v>
      </c>
      <c r="O40" s="44">
        <v>26159.436000000002</v>
      </c>
      <c r="P40" s="184">
        <f t="shared" si="16"/>
        <v>5.6492165293100381E-2</v>
      </c>
      <c r="Q40" s="179">
        <f t="shared" si="13"/>
        <v>0.56890021649120714</v>
      </c>
      <c r="R40" s="89">
        <v>1.68</v>
      </c>
      <c r="S40" s="56"/>
      <c r="T40" s="56"/>
      <c r="U40" s="57"/>
      <c r="V40" s="56"/>
      <c r="W40" s="56"/>
      <c r="X40" s="57"/>
      <c r="Y40" s="56"/>
      <c r="Z40" s="56"/>
      <c r="AA40" s="56"/>
      <c r="AB40" s="56"/>
      <c r="AC40" s="56"/>
      <c r="AD40" s="56"/>
      <c r="AE40" s="56"/>
      <c r="AF40" s="56"/>
      <c r="AG40" s="58"/>
    </row>
    <row r="41" spans="1:33">
      <c r="A41" s="46" t="s">
        <v>35</v>
      </c>
      <c r="B41" s="52">
        <v>443903.20699999999</v>
      </c>
      <c r="C41" s="90"/>
      <c r="D41" s="52">
        <v>250173.44099999999</v>
      </c>
      <c r="E41" s="50">
        <f t="shared" si="9"/>
        <v>0.54025780146466817</v>
      </c>
      <c r="F41" s="91">
        <v>82406.735000000001</v>
      </c>
      <c r="G41" s="92">
        <f t="shared" si="10"/>
        <v>0.17796006362234723</v>
      </c>
      <c r="H41" s="49">
        <v>81561.725999999995</v>
      </c>
      <c r="I41" s="93">
        <f t="shared" si="11"/>
        <v>0.17613523880188253</v>
      </c>
      <c r="J41" s="91">
        <v>35715.095999999998</v>
      </c>
      <c r="K41" s="50">
        <f t="shared" si="14"/>
        <v>7.7127928396122453E-2</v>
      </c>
      <c r="L41" s="104">
        <v>-3202.2440000000001</v>
      </c>
      <c r="M41" s="109">
        <f t="shared" si="15"/>
        <v>6.9153515907926658E-3</v>
      </c>
      <c r="N41" s="93">
        <f t="shared" si="12"/>
        <v>7.0212576805329788E-2</v>
      </c>
      <c r="O41" s="52">
        <v>463063.07900000003</v>
      </c>
      <c r="P41" s="94">
        <f t="shared" si="16"/>
        <v>1</v>
      </c>
      <c r="Q41" s="53">
        <f t="shared" si="13"/>
        <v>0.5105626153340832</v>
      </c>
      <c r="R41" s="95" t="s">
        <v>57</v>
      </c>
      <c r="S41" s="56"/>
      <c r="T41" s="56"/>
      <c r="U41" s="57"/>
      <c r="V41" s="56"/>
      <c r="W41" s="56"/>
      <c r="X41" s="57"/>
      <c r="Y41" s="56"/>
      <c r="Z41" s="56"/>
      <c r="AA41" s="56"/>
      <c r="AB41" s="56"/>
      <c r="AC41" s="56"/>
      <c r="AD41" s="56"/>
      <c r="AE41" s="56"/>
      <c r="AF41" s="56"/>
      <c r="AG41" s="58"/>
    </row>
    <row r="42" spans="1:33">
      <c r="A42" s="96" t="s">
        <v>67</v>
      </c>
      <c r="B42" s="55"/>
      <c r="C42" s="55"/>
      <c r="D42" s="33"/>
      <c r="E42" s="32"/>
      <c r="F42" s="33"/>
      <c r="G42" s="32"/>
      <c r="H42" s="32"/>
      <c r="I42" s="33"/>
      <c r="J42" s="32"/>
      <c r="K42" s="32"/>
      <c r="L42" s="33"/>
      <c r="M42" s="32"/>
      <c r="N42" s="33"/>
      <c r="O42" s="33"/>
      <c r="P42" s="32"/>
      <c r="Q42" s="33"/>
      <c r="R42" s="32"/>
      <c r="S42" s="57"/>
      <c r="T42" s="56"/>
      <c r="U42" s="56"/>
      <c r="V42" s="56"/>
      <c r="W42" s="56"/>
      <c r="X42" s="56"/>
      <c r="Y42" s="56"/>
      <c r="Z42" s="56"/>
      <c r="AA42" s="56"/>
      <c r="AB42" s="58"/>
    </row>
    <row r="43" spans="1:33">
      <c r="A43" s="2" t="s">
        <v>64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33">
      <c r="A44" s="97" t="s">
        <v>65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6">
    <mergeCell ref="G3:R3"/>
    <mergeCell ref="B23:C23"/>
    <mergeCell ref="D23:Q23"/>
    <mergeCell ref="R23:R24"/>
    <mergeCell ref="B3:E3"/>
    <mergeCell ref="F3:F4"/>
  </mergeCells>
  <phoneticPr fontId="3"/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4"/>
  <sheetViews>
    <sheetView workbookViewId="0">
      <selection activeCell="R10" sqref="R10"/>
    </sheetView>
  </sheetViews>
  <sheetFormatPr defaultRowHeight="12.75"/>
  <cols>
    <col min="1" max="1" width="21.5" style="3" customWidth="1"/>
    <col min="2" max="2" width="7.75" style="3" customWidth="1"/>
    <col min="3" max="3" width="9.625" style="3" customWidth="1"/>
    <col min="4" max="4" width="8" style="3" customWidth="1"/>
    <col min="5" max="15" width="7.75" style="3" customWidth="1"/>
    <col min="16" max="16" width="8" style="3" customWidth="1"/>
    <col min="17" max="19" width="7.75" style="3" customWidth="1"/>
    <col min="20" max="20" width="6.625" style="3" bestFit="1" customWidth="1"/>
    <col min="21" max="28" width="8.5" style="3" customWidth="1"/>
    <col min="29" max="16384" width="9" style="3"/>
  </cols>
  <sheetData>
    <row r="1" spans="1:18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3.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 t="s">
        <v>1</v>
      </c>
    </row>
    <row r="3" spans="1:18" ht="15" customHeight="1" thickTop="1">
      <c r="A3" s="5"/>
      <c r="B3" s="203" t="s">
        <v>2</v>
      </c>
      <c r="C3" s="204"/>
      <c r="D3" s="204"/>
      <c r="E3" s="204"/>
      <c r="F3" s="205"/>
      <c r="G3" s="203" t="s">
        <v>3</v>
      </c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18" ht="33.75">
      <c r="A4" s="6"/>
      <c r="B4" s="7" t="s">
        <v>4</v>
      </c>
      <c r="C4" s="8"/>
      <c r="D4" s="8" t="s">
        <v>5</v>
      </c>
      <c r="E4" s="9" t="s">
        <v>6</v>
      </c>
      <c r="F4" s="10" t="s">
        <v>7</v>
      </c>
      <c r="G4" s="7" t="s">
        <v>8</v>
      </c>
      <c r="H4" s="8" t="s">
        <v>9</v>
      </c>
      <c r="I4" s="7" t="s">
        <v>10</v>
      </c>
      <c r="J4" s="8" t="s">
        <v>11</v>
      </c>
      <c r="K4" s="11" t="s">
        <v>12</v>
      </c>
      <c r="L4" s="8" t="s">
        <v>13</v>
      </c>
      <c r="M4" s="8" t="s">
        <v>14</v>
      </c>
      <c r="N4" s="7" t="s">
        <v>15</v>
      </c>
      <c r="O4" s="11" t="s">
        <v>16</v>
      </c>
      <c r="P4" s="8" t="s">
        <v>17</v>
      </c>
      <c r="Q4" s="9" t="s">
        <v>18</v>
      </c>
      <c r="R4" s="12" t="s">
        <v>7</v>
      </c>
    </row>
    <row r="5" spans="1:18">
      <c r="A5" s="13" t="s">
        <v>19</v>
      </c>
      <c r="B5" s="14">
        <v>12315.078</v>
      </c>
      <c r="C5" s="15">
        <f t="shared" ref="C5:C21" si="0">B5/B$21</f>
        <v>1.3762356611191243E-2</v>
      </c>
      <c r="D5" s="16">
        <v>2563.2460000000001</v>
      </c>
      <c r="E5" s="17">
        <f t="shared" ref="E5:E21" si="1">D5/(F5-P5)</f>
        <v>0.17293358631522937</v>
      </c>
      <c r="F5" s="18">
        <f t="shared" ref="F5:F21" si="2">B5+D5</f>
        <v>14878.324000000001</v>
      </c>
      <c r="G5" s="19">
        <v>10338.971</v>
      </c>
      <c r="H5" s="17">
        <f>G5/R5</f>
        <v>0.69490158972206806</v>
      </c>
      <c r="I5" s="19">
        <v>3694.6010000000001</v>
      </c>
      <c r="J5" s="16">
        <v>0</v>
      </c>
      <c r="K5" s="20">
        <f>(I5+J5)/R5</f>
        <v>0.24832104745131239</v>
      </c>
      <c r="L5" s="16">
        <v>176.357</v>
      </c>
      <c r="M5" s="17">
        <f>L5/R5</f>
        <v>1.1853284012365909E-2</v>
      </c>
      <c r="N5" s="19">
        <v>525.851</v>
      </c>
      <c r="O5" s="20">
        <f t="shared" ref="O5:O21" si="3">N5/F5</f>
        <v>3.5343429811045921E-2</v>
      </c>
      <c r="P5" s="16">
        <v>56.183</v>
      </c>
      <c r="Q5" s="17">
        <f t="shared" ref="Q5:Q21" si="4">P5/B5</f>
        <v>4.5621310721702295E-3</v>
      </c>
      <c r="R5" s="19">
        <v>14878.324000000001</v>
      </c>
    </row>
    <row r="6" spans="1:18">
      <c r="A6" s="21" t="s">
        <v>20</v>
      </c>
      <c r="B6" s="22">
        <v>35847.218000000001</v>
      </c>
      <c r="C6" s="23">
        <f t="shared" si="0"/>
        <v>4.0060014044175259E-2</v>
      </c>
      <c r="D6" s="24">
        <v>5920.77</v>
      </c>
      <c r="E6" s="25">
        <f t="shared" si="1"/>
        <v>0.14278347285949952</v>
      </c>
      <c r="F6" s="26">
        <f t="shared" si="2"/>
        <v>41767.987999999998</v>
      </c>
      <c r="G6" s="27">
        <v>13466.749</v>
      </c>
      <c r="H6" s="25">
        <f t="shared" ref="H6:H21" si="5">G6/R6</f>
        <v>0.32241794840584614</v>
      </c>
      <c r="I6" s="27">
        <v>25536.962</v>
      </c>
      <c r="J6" s="24">
        <v>374.524</v>
      </c>
      <c r="K6" s="28">
        <f t="shared" ref="K6:K21" si="6">(I6+J6)/R6</f>
        <v>0.62036710985456145</v>
      </c>
      <c r="L6" s="24">
        <v>0</v>
      </c>
      <c r="M6" s="25">
        <f t="shared" ref="M6:M21" si="7">L6/R6</f>
        <v>0</v>
      </c>
      <c r="N6" s="27">
        <v>1173.0999999999999</v>
      </c>
      <c r="O6" s="28">
        <f t="shared" si="3"/>
        <v>2.8086102687062638E-2</v>
      </c>
      <c r="P6" s="24">
        <v>301.214</v>
      </c>
      <c r="Q6" s="25">
        <f t="shared" si="4"/>
        <v>8.4027162163602207E-3</v>
      </c>
      <c r="R6" s="27">
        <v>41767.987999999998</v>
      </c>
    </row>
    <row r="7" spans="1:18">
      <c r="A7" s="21" t="s">
        <v>21</v>
      </c>
      <c r="B7" s="22">
        <v>29680.125</v>
      </c>
      <c r="C7" s="23">
        <f t="shared" si="0"/>
        <v>3.3168158944241563E-2</v>
      </c>
      <c r="D7" s="24">
        <v>1119.654</v>
      </c>
      <c r="E7" s="25">
        <f t="shared" si="1"/>
        <v>4.08506314120878E-2</v>
      </c>
      <c r="F7" s="26">
        <f t="shared" si="2"/>
        <v>30799.778999999999</v>
      </c>
      <c r="G7" s="27">
        <v>27455.09</v>
      </c>
      <c r="H7" s="25">
        <f t="shared" si="5"/>
        <v>0.89140542209734697</v>
      </c>
      <c r="I7" s="27">
        <v>-34.457000000000001</v>
      </c>
      <c r="J7" s="24">
        <v>0</v>
      </c>
      <c r="K7" s="28">
        <f t="shared" si="6"/>
        <v>-1.1187417935693629E-3</v>
      </c>
      <c r="L7" s="24">
        <f>-24.5-148.553</f>
        <v>-173.053</v>
      </c>
      <c r="M7" s="25">
        <f t="shared" si="7"/>
        <v>-5.6186442117003507E-3</v>
      </c>
      <c r="N7" s="27">
        <v>160.90700000000001</v>
      </c>
      <c r="O7" s="28">
        <f t="shared" si="3"/>
        <v>5.2242907327354534E-3</v>
      </c>
      <c r="P7" s="24">
        <v>3391.2919999999999</v>
      </c>
      <c r="Q7" s="25">
        <f t="shared" si="4"/>
        <v>0.11426137861616148</v>
      </c>
      <c r="R7" s="27">
        <v>30799.778999999999</v>
      </c>
    </row>
    <row r="8" spans="1:18">
      <c r="A8" s="21" t="s">
        <v>22</v>
      </c>
      <c r="B8" s="22">
        <v>9783.73</v>
      </c>
      <c r="C8" s="23">
        <f t="shared" si="0"/>
        <v>1.0933522406241366E-2</v>
      </c>
      <c r="D8" s="24">
        <v>3390.7570000000001</v>
      </c>
      <c r="E8" s="25">
        <f t="shared" si="1"/>
        <v>0.31111490156329241</v>
      </c>
      <c r="F8" s="26">
        <f t="shared" si="2"/>
        <v>13174.486999999999</v>
      </c>
      <c r="G8" s="27">
        <v>10393.228999999999</v>
      </c>
      <c r="H8" s="25">
        <f t="shared" si="5"/>
        <v>0.78889060348232154</v>
      </c>
      <c r="I8" s="27">
        <v>92.844999999999999</v>
      </c>
      <c r="J8" s="24">
        <v>0</v>
      </c>
      <c r="K8" s="28">
        <f t="shared" si="6"/>
        <v>7.0473332282312024E-3</v>
      </c>
      <c r="L8" s="24">
        <f>0+177.887</f>
        <v>177.887</v>
      </c>
      <c r="M8" s="25">
        <f t="shared" si="7"/>
        <v>1.3502385330070159E-2</v>
      </c>
      <c r="N8" s="27">
        <v>233.36600000000001</v>
      </c>
      <c r="O8" s="28">
        <f t="shared" si="3"/>
        <v>1.7713479090305378E-2</v>
      </c>
      <c r="P8" s="24">
        <v>2275.7579999999998</v>
      </c>
      <c r="Q8" s="25">
        <f t="shared" si="4"/>
        <v>0.23260637814003451</v>
      </c>
      <c r="R8" s="27">
        <v>13174.486999999999</v>
      </c>
    </row>
    <row r="9" spans="1:18">
      <c r="A9" s="21" t="s">
        <v>23</v>
      </c>
      <c r="B9" s="22">
        <v>10349.924000000001</v>
      </c>
      <c r="C9" s="23">
        <f t="shared" si="0"/>
        <v>1.1566256014515454E-2</v>
      </c>
      <c r="D9" s="24">
        <v>773.221</v>
      </c>
      <c r="E9" s="25">
        <f t="shared" si="1"/>
        <v>7.4073566695773502E-2</v>
      </c>
      <c r="F9" s="26">
        <f t="shared" si="2"/>
        <v>11123.145</v>
      </c>
      <c r="G9" s="27">
        <v>10157.442999999999</v>
      </c>
      <c r="H9" s="25">
        <f t="shared" si="5"/>
        <v>0.91318084948096956</v>
      </c>
      <c r="I9" s="27">
        <v>305.99099999999999</v>
      </c>
      <c r="J9" s="24">
        <v>0.38500000000000001</v>
      </c>
      <c r="K9" s="28">
        <f t="shared" si="6"/>
        <v>2.7544008461635624E-2</v>
      </c>
      <c r="L9" s="24">
        <f>1.671+259.036</f>
        <v>260.70699999999999</v>
      </c>
      <c r="M9" s="25">
        <f t="shared" si="7"/>
        <v>2.3438245208526904E-2</v>
      </c>
      <c r="N9" s="27">
        <v>-312.44200000000001</v>
      </c>
      <c r="O9" s="28">
        <f t="shared" si="3"/>
        <v>-2.8089357821011952E-2</v>
      </c>
      <c r="P9" s="24">
        <v>684.59</v>
      </c>
      <c r="Q9" s="25">
        <f t="shared" si="4"/>
        <v>6.6144447051012162E-2</v>
      </c>
      <c r="R9" s="27">
        <v>11123.145</v>
      </c>
    </row>
    <row r="10" spans="1:18">
      <c r="A10" s="29" t="s">
        <v>24</v>
      </c>
      <c r="B10" s="30">
        <f>4594.351+2226.777</f>
        <v>6821.1279999999997</v>
      </c>
      <c r="C10" s="31">
        <f t="shared" si="0"/>
        <v>7.6227528584538158E-3</v>
      </c>
      <c r="D10" s="32">
        <f>2507.847+2106.101</f>
        <v>4613.9480000000003</v>
      </c>
      <c r="E10" s="33">
        <f t="shared" si="1"/>
        <v>0.50487631321023652</v>
      </c>
      <c r="F10" s="34">
        <f t="shared" si="2"/>
        <v>11435.076000000001</v>
      </c>
      <c r="G10" s="35">
        <f>469.251+147.115</f>
        <v>616.36599999999999</v>
      </c>
      <c r="H10" s="33">
        <f t="shared" si="5"/>
        <v>5.3901347048327442E-2</v>
      </c>
      <c r="I10" s="35">
        <f>2594.838+885.848</f>
        <v>3480.6860000000001</v>
      </c>
      <c r="J10" s="32">
        <v>0</v>
      </c>
      <c r="K10" s="36">
        <f t="shared" si="6"/>
        <v>0.30438678326230623</v>
      </c>
      <c r="L10" s="32">
        <f>84.997+158.039+2114.552+1831.524</f>
        <v>4189.1120000000001</v>
      </c>
      <c r="M10" s="33">
        <f t="shared" si="7"/>
        <v>0.3663387982729629</v>
      </c>
      <c r="N10" s="35">
        <f>-53.601+1.106</f>
        <v>-52.494999999999997</v>
      </c>
      <c r="O10" s="36">
        <f t="shared" si="3"/>
        <v>-4.5906997032638865E-3</v>
      </c>
      <c r="P10" s="32">
        <f>987.061+1309.246</f>
        <v>2296.3070000000002</v>
      </c>
      <c r="Q10" s="33">
        <f t="shared" si="4"/>
        <v>0.33664622625466056</v>
      </c>
      <c r="R10" s="35">
        <f>7102.198+4332.878</f>
        <v>11435.076000000001</v>
      </c>
    </row>
    <row r="11" spans="1:18">
      <c r="A11" s="37" t="s">
        <v>25</v>
      </c>
      <c r="B11" s="30">
        <v>4594.3509999999997</v>
      </c>
      <c r="C11" s="31">
        <f t="shared" si="0"/>
        <v>5.134283100682196E-3</v>
      </c>
      <c r="D11" s="32">
        <v>2507.8470000000002</v>
      </c>
      <c r="E11" s="33">
        <f t="shared" si="1"/>
        <v>0.41010479405449135</v>
      </c>
      <c r="F11" s="34">
        <f t="shared" si="2"/>
        <v>7102.1980000000003</v>
      </c>
      <c r="G11" s="35">
        <v>469.25099999999998</v>
      </c>
      <c r="H11" s="33">
        <f t="shared" si="5"/>
        <v>6.6071235975116424E-2</v>
      </c>
      <c r="I11" s="35">
        <v>2594.8380000000002</v>
      </c>
      <c r="J11" s="32">
        <v>0</v>
      </c>
      <c r="K11" s="36">
        <f t="shared" si="6"/>
        <v>0.36535703454057461</v>
      </c>
      <c r="L11" s="32">
        <f>84.997+2114.552</f>
        <v>2199.549</v>
      </c>
      <c r="M11" s="33">
        <f t="shared" si="7"/>
        <v>0.309699757736971</v>
      </c>
      <c r="N11" s="35">
        <v>-53.600999999999999</v>
      </c>
      <c r="O11" s="36">
        <f t="shared" si="3"/>
        <v>-7.5471002075695433E-3</v>
      </c>
      <c r="P11" s="32">
        <v>987.06100000000004</v>
      </c>
      <c r="Q11" s="33">
        <f t="shared" si="4"/>
        <v>0.21484231396338679</v>
      </c>
      <c r="R11" s="35">
        <v>7102.1980000000003</v>
      </c>
    </row>
    <row r="12" spans="1:18">
      <c r="A12" s="37" t="s">
        <v>26</v>
      </c>
      <c r="B12" s="30">
        <v>2226.777</v>
      </c>
      <c r="C12" s="31">
        <f t="shared" si="0"/>
        <v>2.4884697577716199E-3</v>
      </c>
      <c r="D12" s="32">
        <v>2106.1010000000001</v>
      </c>
      <c r="E12" s="33">
        <f t="shared" si="1"/>
        <v>0.69654673584616111</v>
      </c>
      <c r="F12" s="34">
        <f t="shared" si="2"/>
        <v>4332.8780000000006</v>
      </c>
      <c r="G12" s="35">
        <v>147.11500000000001</v>
      </c>
      <c r="H12" s="33">
        <f t="shared" si="5"/>
        <v>3.3953183080622167E-2</v>
      </c>
      <c r="I12" s="35">
        <v>885.84799999999996</v>
      </c>
      <c r="J12" s="32">
        <v>0</v>
      </c>
      <c r="K12" s="36">
        <f t="shared" si="6"/>
        <v>0.20444794429937793</v>
      </c>
      <c r="L12" s="32">
        <f>158.039+1831.524</f>
        <v>1989.5629999999999</v>
      </c>
      <c r="M12" s="33">
        <f t="shared" si="7"/>
        <v>0.45917817210639211</v>
      </c>
      <c r="N12" s="35">
        <v>1.1060000000000001</v>
      </c>
      <c r="O12" s="36">
        <f t="shared" si="3"/>
        <v>2.5525759091301437E-4</v>
      </c>
      <c r="P12" s="32">
        <v>1309.2460000000001</v>
      </c>
      <c r="Q12" s="33">
        <f t="shared" si="4"/>
        <v>0.58795559681099641</v>
      </c>
      <c r="R12" s="35">
        <v>4332.8779999999997</v>
      </c>
    </row>
    <row r="13" spans="1:18">
      <c r="A13" s="21" t="s">
        <v>27</v>
      </c>
      <c r="B13" s="22">
        <v>12197.200999999999</v>
      </c>
      <c r="C13" s="23">
        <f t="shared" si="0"/>
        <v>1.3630626604263363E-2</v>
      </c>
      <c r="D13" s="24">
        <v>2940.5219999999999</v>
      </c>
      <c r="E13" s="25">
        <f t="shared" si="1"/>
        <v>0.29195160817915111</v>
      </c>
      <c r="F13" s="26">
        <f t="shared" si="2"/>
        <v>15137.722999999998</v>
      </c>
      <c r="G13" s="27">
        <v>9842.5010000000002</v>
      </c>
      <c r="H13" s="25">
        <f t="shared" si="5"/>
        <v>0.65019692856052391</v>
      </c>
      <c r="I13" s="27">
        <v>235.215</v>
      </c>
      <c r="J13" s="24">
        <v>0</v>
      </c>
      <c r="K13" s="28">
        <f t="shared" si="6"/>
        <v>1.5538334265992316E-2</v>
      </c>
      <c r="L13" s="24">
        <v>0</v>
      </c>
      <c r="M13" s="25">
        <f t="shared" si="7"/>
        <v>0</v>
      </c>
      <c r="N13" s="27">
        <v>-7.4269999999999996</v>
      </c>
      <c r="O13" s="28">
        <f t="shared" si="3"/>
        <v>-4.9062861039272552E-4</v>
      </c>
      <c r="P13" s="24">
        <v>5065.7730000000001</v>
      </c>
      <c r="Q13" s="25">
        <f t="shared" si="4"/>
        <v>0.41532258097575014</v>
      </c>
      <c r="R13" s="27">
        <v>15137.723</v>
      </c>
    </row>
    <row r="14" spans="1:18">
      <c r="A14" s="29" t="s">
        <v>28</v>
      </c>
      <c r="B14" s="30">
        <v>45950.802000000003</v>
      </c>
      <c r="C14" s="31">
        <f t="shared" si="0"/>
        <v>5.1350979968964865E-2</v>
      </c>
      <c r="D14" s="32">
        <v>2412.489</v>
      </c>
      <c r="E14" s="33">
        <f t="shared" si="1"/>
        <v>7.0517477292026481E-2</v>
      </c>
      <c r="F14" s="34">
        <f t="shared" si="2"/>
        <v>48363.291000000005</v>
      </c>
      <c r="G14" s="35">
        <v>24451.827000000001</v>
      </c>
      <c r="H14" s="33">
        <f t="shared" si="5"/>
        <v>0.50558649947953294</v>
      </c>
      <c r="I14" s="35">
        <v>3617.8719999999998</v>
      </c>
      <c r="J14" s="32">
        <v>0</v>
      </c>
      <c r="K14" s="36">
        <f t="shared" si="6"/>
        <v>7.4806158249239071E-2</v>
      </c>
      <c r="L14" s="32">
        <f>124.42+6393.732</f>
        <v>6518.152</v>
      </c>
      <c r="M14" s="33">
        <f t="shared" si="7"/>
        <v>0.13477478197255022</v>
      </c>
      <c r="N14" s="35">
        <v>-376.63</v>
      </c>
      <c r="O14" s="36">
        <f t="shared" si="3"/>
        <v>-7.7875180165055341E-3</v>
      </c>
      <c r="P14" s="32">
        <v>14152.07</v>
      </c>
      <c r="Q14" s="33">
        <f t="shared" si="4"/>
        <v>0.30798309026249421</v>
      </c>
      <c r="R14" s="35">
        <v>48363.290999999997</v>
      </c>
    </row>
    <row r="15" spans="1:18">
      <c r="A15" s="37" t="s">
        <v>29</v>
      </c>
      <c r="B15" s="30">
        <v>11873.415000000001</v>
      </c>
      <c r="C15" s="31">
        <f t="shared" si="0"/>
        <v>1.3268788993676475E-2</v>
      </c>
      <c r="D15" s="32">
        <v>742.99900000000002</v>
      </c>
      <c r="E15" s="33">
        <f t="shared" si="1"/>
        <v>0.11280646620287914</v>
      </c>
      <c r="F15" s="34">
        <f t="shared" si="2"/>
        <v>12616.414000000001</v>
      </c>
      <c r="G15" s="35">
        <v>0</v>
      </c>
      <c r="H15" s="33">
        <f t="shared" si="5"/>
        <v>0</v>
      </c>
      <c r="I15" s="35">
        <v>3018.8980000000001</v>
      </c>
      <c r="J15" s="32">
        <v>0</v>
      </c>
      <c r="K15" s="36">
        <f t="shared" si="6"/>
        <v>0.23928336530491151</v>
      </c>
      <c r="L15" s="32">
        <f>24.252+3590.56</f>
        <v>3614.8119999999999</v>
      </c>
      <c r="M15" s="33">
        <f t="shared" si="7"/>
        <v>0.28651659655429823</v>
      </c>
      <c r="N15" s="35">
        <v>-47.216999999999999</v>
      </c>
      <c r="O15" s="36">
        <f t="shared" si="3"/>
        <v>-3.7425055962811617E-3</v>
      </c>
      <c r="P15" s="32">
        <v>6029.9210000000003</v>
      </c>
      <c r="Q15" s="33">
        <f t="shared" si="4"/>
        <v>0.50785060574400875</v>
      </c>
      <c r="R15" s="35">
        <v>12616.414000000001</v>
      </c>
    </row>
    <row r="16" spans="1:18">
      <c r="A16" s="37" t="s">
        <v>30</v>
      </c>
      <c r="B16" s="30">
        <v>24415.851999999999</v>
      </c>
      <c r="C16" s="31">
        <f t="shared" si="0"/>
        <v>2.7285224031067198E-2</v>
      </c>
      <c r="D16" s="32">
        <v>785.02700000000004</v>
      </c>
      <c r="E16" s="33">
        <f t="shared" si="1"/>
        <v>3.7178107271299873E-2</v>
      </c>
      <c r="F16" s="34">
        <f t="shared" si="2"/>
        <v>25200.879000000001</v>
      </c>
      <c r="G16" s="35">
        <v>21082.201000000001</v>
      </c>
      <c r="H16" s="33">
        <f t="shared" si="5"/>
        <v>0.83656609755556544</v>
      </c>
      <c r="I16" s="35">
        <v>12.548</v>
      </c>
      <c r="J16" s="32">
        <v>0</v>
      </c>
      <c r="K16" s="36">
        <f t="shared" si="6"/>
        <v>4.9791914004269455E-4</v>
      </c>
      <c r="L16" s="32">
        <v>34.07</v>
      </c>
      <c r="M16" s="33">
        <f t="shared" si="7"/>
        <v>1.3519369701350495E-3</v>
      </c>
      <c r="N16" s="35">
        <v>-13.516</v>
      </c>
      <c r="O16" s="36">
        <f t="shared" si="3"/>
        <v>-5.3633049863062313E-4</v>
      </c>
      <c r="P16" s="32">
        <v>4085.576</v>
      </c>
      <c r="Q16" s="33">
        <f t="shared" si="4"/>
        <v>0.16733292780444442</v>
      </c>
      <c r="R16" s="35">
        <v>25200.879000000001</v>
      </c>
    </row>
    <row r="17" spans="1:34">
      <c r="A17" s="21" t="s">
        <v>31</v>
      </c>
      <c r="B17" s="22">
        <v>96477.782000000007</v>
      </c>
      <c r="C17" s="23">
        <f t="shared" si="0"/>
        <v>0.10781593433194396</v>
      </c>
      <c r="D17" s="24">
        <v>988.9</v>
      </c>
      <c r="E17" s="25">
        <f t="shared" si="1"/>
        <v>1.1130869433010575E-2</v>
      </c>
      <c r="F17" s="26">
        <f t="shared" si="2"/>
        <v>97466.682000000001</v>
      </c>
      <c r="G17" s="27">
        <v>26956.064999999999</v>
      </c>
      <c r="H17" s="25">
        <f t="shared" si="5"/>
        <v>0.27656697085471726</v>
      </c>
      <c r="I17" s="27">
        <v>45624.673000000003</v>
      </c>
      <c r="J17" s="24">
        <v>6.7969999999999997</v>
      </c>
      <c r="K17" s="28">
        <f t="shared" si="6"/>
        <v>0.46817506314619389</v>
      </c>
      <c r="L17" s="24">
        <f>569.284+13357.317</f>
        <v>13926.600999999999</v>
      </c>
      <c r="M17" s="25">
        <f t="shared" si="7"/>
        <v>0.14288576069512654</v>
      </c>
      <c r="N17" s="27">
        <v>648.62300000000005</v>
      </c>
      <c r="O17" s="28">
        <f t="shared" si="3"/>
        <v>6.6548176945225249E-3</v>
      </c>
      <c r="P17" s="24">
        <v>8623.6669999999995</v>
      </c>
      <c r="Q17" s="25">
        <f t="shared" si="4"/>
        <v>8.9385004725751255E-2</v>
      </c>
      <c r="R17" s="27">
        <v>97466.682000000001</v>
      </c>
    </row>
    <row r="18" spans="1:34">
      <c r="A18" s="21" t="s">
        <v>32</v>
      </c>
      <c r="B18" s="22">
        <v>33517.485000000001</v>
      </c>
      <c r="C18" s="23">
        <f t="shared" si="0"/>
        <v>3.7456488808292838E-2</v>
      </c>
      <c r="D18" s="24">
        <v>798.51700000000005</v>
      </c>
      <c r="E18" s="25">
        <f t="shared" si="1"/>
        <v>2.3547232309571012E-2</v>
      </c>
      <c r="F18" s="26">
        <f t="shared" si="2"/>
        <v>34316.002</v>
      </c>
      <c r="G18" s="27">
        <v>23933.181</v>
      </c>
      <c r="H18" s="25">
        <f t="shared" si="5"/>
        <v>0.69743500422922233</v>
      </c>
      <c r="I18" s="27">
        <v>9977.8809999999994</v>
      </c>
      <c r="J18" s="24">
        <v>0</v>
      </c>
      <c r="K18" s="28">
        <f t="shared" si="6"/>
        <v>0.29076467008015677</v>
      </c>
      <c r="L18" s="24">
        <v>0</v>
      </c>
      <c r="M18" s="25">
        <f t="shared" si="7"/>
        <v>0</v>
      </c>
      <c r="N18" s="27">
        <v>0</v>
      </c>
      <c r="O18" s="28">
        <f t="shared" si="3"/>
        <v>0</v>
      </c>
      <c r="P18" s="24">
        <v>404.71300000000002</v>
      </c>
      <c r="Q18" s="25">
        <f t="shared" si="4"/>
        <v>1.2074682811076071E-2</v>
      </c>
      <c r="R18" s="27">
        <v>34316.002</v>
      </c>
    </row>
    <row r="19" spans="1:34">
      <c r="A19" s="21" t="s">
        <v>33</v>
      </c>
      <c r="B19" s="22">
        <v>38154.947</v>
      </c>
      <c r="C19" s="23">
        <f t="shared" si="0"/>
        <v>4.2638949350958355E-2</v>
      </c>
      <c r="D19" s="24">
        <v>3089.9580000000001</v>
      </c>
      <c r="E19" s="25">
        <f t="shared" si="1"/>
        <v>8.4578515713916433E-2</v>
      </c>
      <c r="F19" s="26">
        <f t="shared" si="2"/>
        <v>41244.904999999999</v>
      </c>
      <c r="G19" s="27">
        <v>22341.076000000001</v>
      </c>
      <c r="H19" s="25">
        <f t="shared" si="5"/>
        <v>0.54166874672156484</v>
      </c>
      <c r="I19" s="27">
        <v>12866.107</v>
      </c>
      <c r="J19" s="24">
        <v>-68.341999999999999</v>
      </c>
      <c r="K19" s="28">
        <f t="shared" si="6"/>
        <v>0.31028717365211533</v>
      </c>
      <c r="L19" s="24">
        <f>28.439+692.888</f>
        <v>721.327</v>
      </c>
      <c r="M19" s="25">
        <f t="shared" si="7"/>
        <v>1.7488875292596746E-2</v>
      </c>
      <c r="N19" s="27">
        <v>234.327</v>
      </c>
      <c r="O19" s="28">
        <f t="shared" si="3"/>
        <v>5.6813562790361625E-3</v>
      </c>
      <c r="P19" s="24">
        <v>4711.3010000000004</v>
      </c>
      <c r="Q19" s="25">
        <f t="shared" si="4"/>
        <v>0.12347811674328889</v>
      </c>
      <c r="R19" s="27">
        <v>41244.904999999999</v>
      </c>
    </row>
    <row r="20" spans="1:34">
      <c r="A20" s="38" t="s">
        <v>34</v>
      </c>
      <c r="B20" s="39">
        <v>46293.455999999998</v>
      </c>
      <c r="C20" s="40">
        <f t="shared" si="0"/>
        <v>5.1733902963220446E-2</v>
      </c>
      <c r="D20" s="41">
        <v>694.63</v>
      </c>
      <c r="E20" s="42">
        <f t="shared" si="1"/>
        <v>1.4887351381527693E-2</v>
      </c>
      <c r="F20" s="43">
        <f t="shared" si="2"/>
        <v>46988.085999999996</v>
      </c>
      <c r="G20" s="44">
        <v>26411.635999999999</v>
      </c>
      <c r="H20" s="42">
        <f t="shared" si="5"/>
        <v>0.56209218651723747</v>
      </c>
      <c r="I20" s="44">
        <v>12215.279</v>
      </c>
      <c r="J20" s="41">
        <v>27.251000000000001</v>
      </c>
      <c r="K20" s="45">
        <f t="shared" si="6"/>
        <v>0.26054540719109093</v>
      </c>
      <c r="L20" s="41">
        <f>1573.367+6317.28</f>
        <v>7890.6469999999999</v>
      </c>
      <c r="M20" s="42">
        <f t="shared" si="7"/>
        <v>0.16792867451549312</v>
      </c>
      <c r="N20" s="44">
        <v>-93.611999999999995</v>
      </c>
      <c r="O20" s="45">
        <f t="shared" si="3"/>
        <v>-1.9922496949545893E-3</v>
      </c>
      <c r="P20" s="41">
        <v>329.01400000000001</v>
      </c>
      <c r="Q20" s="42">
        <f t="shared" si="4"/>
        <v>7.1071384257852775E-3</v>
      </c>
      <c r="R20" s="44">
        <v>46988.086000000003</v>
      </c>
    </row>
    <row r="21" spans="1:34">
      <c r="A21" s="46" t="s">
        <v>35</v>
      </c>
      <c r="B21" s="47">
        <v>894837.87899999996</v>
      </c>
      <c r="C21" s="48">
        <f t="shared" si="0"/>
        <v>1</v>
      </c>
      <c r="D21" s="49">
        <v>82915.157999999996</v>
      </c>
      <c r="E21" s="50">
        <f t="shared" si="1"/>
        <v>9.1531231639179284E-2</v>
      </c>
      <c r="F21" s="51">
        <f t="shared" si="2"/>
        <v>977753.03700000001</v>
      </c>
      <c r="G21" s="52">
        <v>436276.67300000001</v>
      </c>
      <c r="H21" s="50">
        <f t="shared" si="5"/>
        <v>0.44620334224540997</v>
      </c>
      <c r="I21" s="52">
        <v>274812.16600000003</v>
      </c>
      <c r="J21" s="49">
        <v>79787.752999999997</v>
      </c>
      <c r="K21" s="53">
        <f t="shared" si="6"/>
        <v>0.36266818468598627</v>
      </c>
      <c r="L21" s="49">
        <f>19734.138+77589.491</f>
        <v>97323.628999999986</v>
      </c>
      <c r="M21" s="50">
        <f t="shared" si="7"/>
        <v>9.9538048277113128E-2</v>
      </c>
      <c r="N21" s="52">
        <v>2476.2550000000001</v>
      </c>
      <c r="O21" s="53">
        <f t="shared" si="3"/>
        <v>2.5325976052171548E-3</v>
      </c>
      <c r="P21" s="49">
        <v>71885.645999999993</v>
      </c>
      <c r="Q21" s="50">
        <f t="shared" si="4"/>
        <v>8.0333709252824334E-2</v>
      </c>
      <c r="R21" s="52">
        <v>977753.03700000001</v>
      </c>
    </row>
    <row r="22" spans="1:34" ht="13.5" thickBot="1">
      <c r="A22" s="54"/>
      <c r="B22" s="55"/>
      <c r="C22" s="55"/>
      <c r="D22" s="33"/>
      <c r="E22" s="32"/>
      <c r="F22" s="33"/>
      <c r="G22" s="32"/>
      <c r="H22" s="32"/>
      <c r="I22" s="33"/>
      <c r="J22" s="32"/>
      <c r="K22" s="32"/>
      <c r="L22" s="33"/>
      <c r="M22" s="32"/>
      <c r="N22" s="33"/>
      <c r="O22" s="33"/>
      <c r="P22" s="32"/>
      <c r="Q22" s="33"/>
      <c r="R22" s="32"/>
      <c r="S22" s="56"/>
      <c r="T22" s="57"/>
      <c r="U22" s="56"/>
      <c r="V22" s="56"/>
      <c r="W22" s="56"/>
      <c r="X22" s="56"/>
      <c r="Y22" s="56"/>
      <c r="Z22" s="56"/>
      <c r="AA22" s="56"/>
      <c r="AB22" s="56"/>
      <c r="AC22" s="58"/>
    </row>
    <row r="23" spans="1:34" ht="13.5" customHeight="1" thickTop="1">
      <c r="A23" s="5"/>
      <c r="B23" s="201" t="s">
        <v>36</v>
      </c>
      <c r="C23" s="202"/>
      <c r="D23" s="203" t="s">
        <v>37</v>
      </c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5"/>
      <c r="R23" s="59"/>
      <c r="T23" s="58"/>
      <c r="U23" s="56"/>
      <c r="V23" s="57"/>
      <c r="W23" s="56"/>
      <c r="X23" s="56"/>
      <c r="Y23" s="57"/>
      <c r="Z23" s="56"/>
      <c r="AA23" s="56"/>
      <c r="AB23" s="56"/>
      <c r="AC23" s="56"/>
      <c r="AD23" s="56"/>
      <c r="AE23" s="56"/>
      <c r="AF23" s="56"/>
      <c r="AG23" s="56"/>
      <c r="AH23" s="58"/>
    </row>
    <row r="24" spans="1:34" ht="24.75">
      <c r="A24" s="6"/>
      <c r="B24" s="60"/>
      <c r="C24" s="61" t="s">
        <v>38</v>
      </c>
      <c r="D24" s="7" t="s">
        <v>39</v>
      </c>
      <c r="E24" s="8" t="s">
        <v>40</v>
      </c>
      <c r="F24" s="62" t="s">
        <v>41</v>
      </c>
      <c r="G24" s="63" t="s">
        <v>42</v>
      </c>
      <c r="H24" s="8" t="s">
        <v>43</v>
      </c>
      <c r="I24" s="8" t="s">
        <v>44</v>
      </c>
      <c r="J24" s="62" t="s">
        <v>45</v>
      </c>
      <c r="K24" s="8" t="s">
        <v>46</v>
      </c>
      <c r="L24" s="8" t="s">
        <v>47</v>
      </c>
      <c r="M24" s="8" t="s">
        <v>48</v>
      </c>
      <c r="N24" s="11" t="s">
        <v>49</v>
      </c>
      <c r="O24" s="12" t="s">
        <v>7</v>
      </c>
      <c r="P24" s="12"/>
      <c r="Q24" s="10" t="s">
        <v>50</v>
      </c>
      <c r="R24" s="64" t="s">
        <v>51</v>
      </c>
      <c r="T24" s="65"/>
      <c r="U24" s="56"/>
      <c r="V24" s="57"/>
      <c r="W24" s="56"/>
      <c r="X24" s="56"/>
      <c r="Y24" s="57"/>
      <c r="Z24" s="56"/>
      <c r="AA24" s="56"/>
      <c r="AB24" s="56"/>
      <c r="AC24" s="56"/>
      <c r="AD24" s="56"/>
      <c r="AE24" s="56"/>
      <c r="AF24" s="56"/>
      <c r="AG24" s="56"/>
      <c r="AH24" s="58"/>
    </row>
    <row r="25" spans="1:34">
      <c r="A25" s="13" t="s">
        <v>19</v>
      </c>
      <c r="B25" s="19">
        <v>6406.9750000000004</v>
      </c>
      <c r="C25" s="66" t="s">
        <v>52</v>
      </c>
      <c r="D25" s="19">
        <v>1302.289</v>
      </c>
      <c r="E25" s="17">
        <f t="shared" ref="E25:E41" si="8">D25/O25</f>
        <v>0.22042422076934001</v>
      </c>
      <c r="F25" s="67">
        <v>3074.1390000000001</v>
      </c>
      <c r="G25" s="68">
        <f t="shared" ref="G25:G41" si="9">F25/O25</f>
        <v>0.52032589817746921</v>
      </c>
      <c r="H25" s="16">
        <v>1057.558</v>
      </c>
      <c r="I25" s="17">
        <f t="shared" ref="I25:I41" si="10">H25/O25</f>
        <v>0.17900128010632177</v>
      </c>
      <c r="J25" s="67">
        <v>556.26800000000003</v>
      </c>
      <c r="K25" s="17">
        <f>J25/O25</f>
        <v>9.4153402538852154E-2</v>
      </c>
      <c r="L25" s="16">
        <v>-157.74799999999999</v>
      </c>
      <c r="M25" s="17">
        <f>-L25/O25</f>
        <v>2.6700279260534216E-2</v>
      </c>
      <c r="N25" s="17">
        <f t="shared" ref="N25:N41" si="11">(J25+L25)/O25</f>
        <v>6.7453123278317942E-2</v>
      </c>
      <c r="O25" s="19">
        <v>5908.1030000000001</v>
      </c>
      <c r="P25" s="69">
        <f>O25/O$41</f>
        <v>1.2884000920042939E-2</v>
      </c>
      <c r="Q25" s="20">
        <f t="shared" ref="Q25:Q41" si="12">O25/B5</f>
        <v>0.4797454794845798</v>
      </c>
      <c r="R25" s="70">
        <v>1.78</v>
      </c>
      <c r="T25" s="56"/>
      <c r="U25" s="56"/>
      <c r="V25" s="57"/>
      <c r="W25" s="56"/>
      <c r="X25" s="56"/>
      <c r="Y25" s="57"/>
      <c r="Z25" s="56"/>
      <c r="AA25" s="56"/>
      <c r="AB25" s="56"/>
      <c r="AC25" s="56"/>
      <c r="AD25" s="56"/>
      <c r="AE25" s="56"/>
      <c r="AF25" s="56"/>
      <c r="AG25" s="56"/>
      <c r="AH25" s="58"/>
    </row>
    <row r="26" spans="1:34">
      <c r="A26" s="21" t="s">
        <v>20</v>
      </c>
      <c r="B26" s="27">
        <v>21905.808000000001</v>
      </c>
      <c r="C26" s="71" t="s">
        <v>53</v>
      </c>
      <c r="D26" s="27">
        <v>5610.4669999999996</v>
      </c>
      <c r="E26" s="25">
        <f t="shared" si="8"/>
        <v>0.40243182002394301</v>
      </c>
      <c r="F26" s="72">
        <v>4089.3319999999999</v>
      </c>
      <c r="G26" s="73">
        <f t="shared" si="9"/>
        <v>0.29332269834973651</v>
      </c>
      <c r="H26" s="24">
        <v>1229.7170000000001</v>
      </c>
      <c r="I26" s="74">
        <f t="shared" si="10"/>
        <v>8.8206070978473494E-2</v>
      </c>
      <c r="J26" s="72">
        <v>2840.6179999999999</v>
      </c>
      <c r="K26" s="25">
        <f t="shared" ref="K26:K41" si="13">J26/O26</f>
        <v>0.2037539961883339</v>
      </c>
      <c r="L26" s="24">
        <v>-261.50900000000001</v>
      </c>
      <c r="M26" s="25">
        <f t="shared" ref="M26:M41" si="14">-L26/O26</f>
        <v>1.8757715324346679E-2</v>
      </c>
      <c r="N26" s="74">
        <f t="shared" si="11"/>
        <v>0.1849962808639872</v>
      </c>
      <c r="O26" s="27">
        <v>13941.41</v>
      </c>
      <c r="P26" s="75">
        <f t="shared" ref="P26:P41" si="15">O26/O$41</f>
        <v>3.0402506399549202E-2</v>
      </c>
      <c r="Q26" s="28">
        <f t="shared" si="12"/>
        <v>0.38891190942627679</v>
      </c>
      <c r="R26" s="76">
        <v>2.0099999999999998</v>
      </c>
      <c r="T26" s="56"/>
      <c r="U26" s="56"/>
      <c r="V26" s="57"/>
      <c r="W26" s="56"/>
      <c r="X26" s="56"/>
      <c r="Y26" s="57"/>
      <c r="Z26" s="56"/>
      <c r="AA26" s="56"/>
      <c r="AB26" s="56"/>
      <c r="AC26" s="56"/>
      <c r="AD26" s="56"/>
      <c r="AE26" s="56"/>
      <c r="AF26" s="56"/>
      <c r="AG26" s="56"/>
      <c r="AH26" s="58"/>
    </row>
    <row r="27" spans="1:34">
      <c r="A27" s="21" t="s">
        <v>21</v>
      </c>
      <c r="B27" s="27">
        <v>23768.079000000002</v>
      </c>
      <c r="C27" s="71" t="s">
        <v>54</v>
      </c>
      <c r="D27" s="27">
        <v>2558.4160000000002</v>
      </c>
      <c r="E27" s="25">
        <f t="shared" si="8"/>
        <v>0.43274629459919628</v>
      </c>
      <c r="F27" s="72">
        <v>1218.9179999999999</v>
      </c>
      <c r="G27" s="73">
        <f t="shared" si="9"/>
        <v>0.20617532407562456</v>
      </c>
      <c r="H27" s="24">
        <v>1249.345</v>
      </c>
      <c r="I27" s="74">
        <f t="shared" si="10"/>
        <v>0.21132193491051998</v>
      </c>
      <c r="J27" s="72">
        <v>621.625</v>
      </c>
      <c r="K27" s="25">
        <f t="shared" si="13"/>
        <v>0.10514549447010392</v>
      </c>
      <c r="L27" s="24">
        <v>-0.99199999999999999</v>
      </c>
      <c r="M27" s="25">
        <f t="shared" si="14"/>
        <v>1.6779301108279604E-4</v>
      </c>
      <c r="N27" s="74">
        <f t="shared" si="11"/>
        <v>0.10497770145902112</v>
      </c>
      <c r="O27" s="27">
        <v>5912.0460000000003</v>
      </c>
      <c r="P27" s="75">
        <f t="shared" si="15"/>
        <v>1.2892599554093113E-2</v>
      </c>
      <c r="Q27" s="28">
        <f t="shared" si="12"/>
        <v>0.19919208561284699</v>
      </c>
      <c r="R27" s="76">
        <v>2.65</v>
      </c>
      <c r="T27" s="56"/>
      <c r="U27" s="56"/>
      <c r="V27" s="57"/>
      <c r="W27" s="56"/>
      <c r="X27" s="56"/>
      <c r="Y27" s="57"/>
      <c r="Z27" s="56"/>
      <c r="AA27" s="56"/>
      <c r="AB27" s="56"/>
      <c r="AC27" s="56"/>
      <c r="AD27" s="56"/>
      <c r="AE27" s="56"/>
      <c r="AF27" s="56"/>
      <c r="AG27" s="56"/>
      <c r="AH27" s="58"/>
    </row>
    <row r="28" spans="1:34">
      <c r="A28" s="21" t="s">
        <v>22</v>
      </c>
      <c r="B28" s="27">
        <v>6810.6670000000004</v>
      </c>
      <c r="C28" s="71" t="s">
        <v>55</v>
      </c>
      <c r="D28" s="27">
        <v>1586.586</v>
      </c>
      <c r="E28" s="25">
        <f t="shared" si="8"/>
        <v>0.5336536763600368</v>
      </c>
      <c r="F28" s="72">
        <v>416.858</v>
      </c>
      <c r="G28" s="73">
        <f t="shared" si="9"/>
        <v>0.14021162686428104</v>
      </c>
      <c r="H28" s="24">
        <v>473.13900000000001</v>
      </c>
      <c r="I28" s="74">
        <f t="shared" si="10"/>
        <v>0.15914193543830049</v>
      </c>
      <c r="J28" s="72">
        <v>364.35899999999998</v>
      </c>
      <c r="K28" s="25">
        <f t="shared" si="13"/>
        <v>0.12255340704182857</v>
      </c>
      <c r="L28" s="24">
        <v>-0.55500000000000005</v>
      </c>
      <c r="M28" s="25">
        <f t="shared" si="14"/>
        <v>1.8667616528812207E-4</v>
      </c>
      <c r="N28" s="74">
        <f t="shared" si="11"/>
        <v>0.12236673087654044</v>
      </c>
      <c r="O28" s="27">
        <v>2973.0630000000001</v>
      </c>
      <c r="P28" s="75">
        <f t="shared" si="15"/>
        <v>6.4834594839232873E-3</v>
      </c>
      <c r="Q28" s="28">
        <f t="shared" si="12"/>
        <v>0.30387827546344803</v>
      </c>
      <c r="R28" s="76">
        <v>1.97</v>
      </c>
      <c r="T28" s="56"/>
      <c r="U28" s="56"/>
      <c r="V28" s="57"/>
      <c r="W28" s="56"/>
      <c r="X28" s="56"/>
      <c r="Y28" s="57"/>
      <c r="Z28" s="56"/>
      <c r="AA28" s="56"/>
      <c r="AB28" s="56"/>
      <c r="AC28" s="56"/>
      <c r="AD28" s="56"/>
      <c r="AE28" s="56"/>
      <c r="AF28" s="56"/>
      <c r="AG28" s="56"/>
      <c r="AH28" s="58"/>
    </row>
    <row r="29" spans="1:34">
      <c r="A29" s="21" t="s">
        <v>23</v>
      </c>
      <c r="B29" s="27">
        <v>6332.7020000000002</v>
      </c>
      <c r="C29" s="71" t="s">
        <v>54</v>
      </c>
      <c r="D29" s="27">
        <v>2330.6260000000002</v>
      </c>
      <c r="E29" s="25">
        <f t="shared" si="8"/>
        <v>0.58015862703131671</v>
      </c>
      <c r="F29" s="72">
        <v>293.02</v>
      </c>
      <c r="G29" s="73">
        <f t="shared" si="9"/>
        <v>7.294095272802946E-2</v>
      </c>
      <c r="H29" s="24">
        <v>899.34</v>
      </c>
      <c r="I29" s="74">
        <f t="shared" si="10"/>
        <v>0.22387112288043826</v>
      </c>
      <c r="J29" s="72">
        <v>286.464</v>
      </c>
      <c r="K29" s="25">
        <f t="shared" si="13"/>
        <v>7.130897919009703E-2</v>
      </c>
      <c r="L29" s="24">
        <v>-0.85199999999999998</v>
      </c>
      <c r="M29" s="25">
        <f t="shared" si="14"/>
        <v>2.1208686002416593E-4</v>
      </c>
      <c r="N29" s="74">
        <f t="shared" si="11"/>
        <v>7.1096892330072867E-2</v>
      </c>
      <c r="O29" s="27">
        <v>4017.2220000000002</v>
      </c>
      <c r="P29" s="75">
        <f t="shared" si="15"/>
        <v>8.760492487016009E-3</v>
      </c>
      <c r="Q29" s="28">
        <f t="shared" si="12"/>
        <v>0.38814024141626546</v>
      </c>
      <c r="R29" s="76">
        <v>2.13</v>
      </c>
      <c r="T29" s="56"/>
      <c r="U29" s="56"/>
      <c r="V29" s="57"/>
      <c r="W29" s="56"/>
      <c r="X29" s="56"/>
      <c r="Y29" s="57"/>
      <c r="Z29" s="56"/>
      <c r="AA29" s="56"/>
      <c r="AB29" s="56"/>
      <c r="AC29" s="56"/>
      <c r="AD29" s="56"/>
      <c r="AE29" s="56"/>
      <c r="AF29" s="56"/>
      <c r="AG29" s="56"/>
      <c r="AH29" s="58"/>
    </row>
    <row r="30" spans="1:34">
      <c r="A30" s="29" t="s">
        <v>24</v>
      </c>
      <c r="B30" s="35">
        <f>3446.207+1641.381</f>
        <v>5087.5879999999997</v>
      </c>
      <c r="C30" s="77" t="s">
        <v>56</v>
      </c>
      <c r="D30" s="35">
        <f>646.216+272.914</f>
        <v>919.13</v>
      </c>
      <c r="E30" s="33">
        <f t="shared" si="8"/>
        <v>0.53020409105068245</v>
      </c>
      <c r="F30" s="78">
        <f>94.191+39.714</f>
        <v>133.905</v>
      </c>
      <c r="G30" s="79">
        <f t="shared" si="9"/>
        <v>7.7243674792620884E-2</v>
      </c>
      <c r="H30" s="32">
        <f>203.811+164.969</f>
        <v>368.78</v>
      </c>
      <c r="I30" s="80">
        <f t="shared" si="10"/>
        <v>0.21273232806857642</v>
      </c>
      <c r="J30" s="78">
        <f>90.69+24.82</f>
        <v>115.50999999999999</v>
      </c>
      <c r="K30" s="33">
        <f t="shared" si="13"/>
        <v>6.6632439978310268E-2</v>
      </c>
      <c r="L30" s="32">
        <f>-0.324-0.098</f>
        <v>-0.42200000000000004</v>
      </c>
      <c r="M30" s="33">
        <f t="shared" si="14"/>
        <v>2.4343251381566048E-4</v>
      </c>
      <c r="N30" s="80">
        <f t="shared" si="11"/>
        <v>6.6389007464494609E-2</v>
      </c>
      <c r="O30" s="35">
        <f>1148.144+585.396</f>
        <v>1733.54</v>
      </c>
      <c r="P30" s="81">
        <f t="shared" si="15"/>
        <v>3.7803895691952624E-3</v>
      </c>
      <c r="Q30" s="36">
        <f t="shared" si="12"/>
        <v>0.25414271657121812</v>
      </c>
      <c r="R30" s="82">
        <v>2.21</v>
      </c>
      <c r="T30" s="56"/>
      <c r="U30" s="56"/>
      <c r="V30" s="57"/>
      <c r="W30" s="56"/>
      <c r="X30" s="56"/>
      <c r="Y30" s="57"/>
      <c r="Z30" s="56"/>
      <c r="AA30" s="56"/>
      <c r="AB30" s="56"/>
      <c r="AC30" s="56"/>
      <c r="AD30" s="56"/>
      <c r="AE30" s="56"/>
      <c r="AF30" s="56"/>
      <c r="AG30" s="56"/>
      <c r="AH30" s="58"/>
    </row>
    <row r="31" spans="1:34">
      <c r="A31" s="37" t="s">
        <v>25</v>
      </c>
      <c r="B31" s="35">
        <v>3446.2069999999999</v>
      </c>
      <c r="C31" s="77" t="s">
        <v>56</v>
      </c>
      <c r="D31" s="35">
        <v>646.21600000000001</v>
      </c>
      <c r="E31" s="33">
        <f t="shared" si="8"/>
        <v>0.56283532379213752</v>
      </c>
      <c r="F31" s="78">
        <v>94.191000000000003</v>
      </c>
      <c r="G31" s="79">
        <f t="shared" si="9"/>
        <v>8.2037618974623389E-2</v>
      </c>
      <c r="H31" s="32">
        <v>203.81100000000001</v>
      </c>
      <c r="I31" s="80">
        <f t="shared" si="10"/>
        <v>0.17751344779052106</v>
      </c>
      <c r="J31" s="78">
        <v>90.69</v>
      </c>
      <c r="K31" s="33">
        <f t="shared" si="13"/>
        <v>7.8988349893393164E-2</v>
      </c>
      <c r="L31" s="32">
        <v>-0.32400000000000001</v>
      </c>
      <c r="M31" s="33">
        <f t="shared" si="14"/>
        <v>2.8219456792876157E-4</v>
      </c>
      <c r="N31" s="80">
        <f t="shared" si="11"/>
        <v>7.8706155325464405E-2</v>
      </c>
      <c r="O31" s="35">
        <v>1148.144</v>
      </c>
      <c r="P31" s="81">
        <f t="shared" si="15"/>
        <v>2.5037966251336141E-3</v>
      </c>
      <c r="Q31" s="36">
        <f t="shared" si="12"/>
        <v>0.24990341399688445</v>
      </c>
      <c r="R31" s="83" t="s">
        <v>57</v>
      </c>
      <c r="T31" s="56"/>
      <c r="U31" s="56"/>
      <c r="V31" s="57"/>
      <c r="W31" s="56"/>
      <c r="X31" s="56"/>
      <c r="Y31" s="57"/>
      <c r="Z31" s="56"/>
      <c r="AA31" s="56"/>
      <c r="AB31" s="56"/>
      <c r="AC31" s="56"/>
      <c r="AD31" s="56"/>
      <c r="AE31" s="56"/>
      <c r="AF31" s="56"/>
      <c r="AG31" s="56"/>
      <c r="AH31" s="58"/>
    </row>
    <row r="32" spans="1:34">
      <c r="A32" s="37" t="s">
        <v>26</v>
      </c>
      <c r="B32" s="35">
        <v>1641.3810000000001</v>
      </c>
      <c r="C32" s="77" t="s">
        <v>56</v>
      </c>
      <c r="D32" s="35">
        <v>272.91399999999999</v>
      </c>
      <c r="E32" s="33">
        <f t="shared" si="8"/>
        <v>0.46620407382353141</v>
      </c>
      <c r="F32" s="78">
        <v>39.713999999999999</v>
      </c>
      <c r="G32" s="79">
        <f t="shared" si="9"/>
        <v>6.784125617530698E-2</v>
      </c>
      <c r="H32" s="32">
        <v>164.96899999999999</v>
      </c>
      <c r="I32" s="80">
        <f t="shared" si="10"/>
        <v>0.28180752857894487</v>
      </c>
      <c r="J32" s="78">
        <v>24.82</v>
      </c>
      <c r="K32" s="33">
        <f t="shared" si="13"/>
        <v>4.239864980286849E-2</v>
      </c>
      <c r="L32" s="32">
        <v>-9.8000000000000004E-2</v>
      </c>
      <c r="M32" s="33">
        <f t="shared" si="14"/>
        <v>1.6740804515234133E-4</v>
      </c>
      <c r="N32" s="80">
        <f t="shared" si="11"/>
        <v>4.2231241757716149E-2</v>
      </c>
      <c r="O32" s="35">
        <v>585.39599999999996</v>
      </c>
      <c r="P32" s="81">
        <f t="shared" si="15"/>
        <v>1.2765929440616483E-3</v>
      </c>
      <c r="Q32" s="36">
        <f t="shared" si="12"/>
        <v>0.26288936880522834</v>
      </c>
      <c r="R32" s="83" t="s">
        <v>57</v>
      </c>
      <c r="T32" s="56"/>
      <c r="U32" s="56"/>
      <c r="V32" s="57"/>
      <c r="W32" s="56"/>
      <c r="X32" s="56"/>
      <c r="Y32" s="57"/>
      <c r="Z32" s="56"/>
      <c r="AA32" s="56"/>
      <c r="AB32" s="56"/>
      <c r="AC32" s="56"/>
      <c r="AD32" s="56"/>
      <c r="AE32" s="56"/>
      <c r="AF32" s="56"/>
      <c r="AG32" s="56"/>
      <c r="AH32" s="58"/>
    </row>
    <row r="33" spans="1:34">
      <c r="A33" s="21" t="s">
        <v>27</v>
      </c>
      <c r="B33" s="27">
        <v>10063.502</v>
      </c>
      <c r="C33" s="71" t="s">
        <v>56</v>
      </c>
      <c r="D33" s="27">
        <v>1306.92</v>
      </c>
      <c r="E33" s="25">
        <f t="shared" si="8"/>
        <v>0.61251376131309998</v>
      </c>
      <c r="F33" s="72">
        <v>95.795000000000002</v>
      </c>
      <c r="G33" s="73">
        <f t="shared" si="9"/>
        <v>4.4896210758874608E-2</v>
      </c>
      <c r="H33" s="24">
        <v>391.16699999999997</v>
      </c>
      <c r="I33" s="74">
        <f t="shared" si="10"/>
        <v>0.18332810766654525</v>
      </c>
      <c r="J33" s="72">
        <v>148.672</v>
      </c>
      <c r="K33" s="25">
        <f t="shared" si="13"/>
        <v>6.9678056745585942E-2</v>
      </c>
      <c r="L33" s="24">
        <v>-0.76800000000000002</v>
      </c>
      <c r="M33" s="25">
        <f t="shared" si="14"/>
        <v>3.599383043250243E-4</v>
      </c>
      <c r="N33" s="74">
        <f t="shared" si="11"/>
        <v>6.9318118441260929E-2</v>
      </c>
      <c r="O33" s="27">
        <v>2133.6990000000001</v>
      </c>
      <c r="P33" s="75">
        <f t="shared" si="15"/>
        <v>4.6530298945523969E-3</v>
      </c>
      <c r="Q33" s="28">
        <f t="shared" si="12"/>
        <v>0.1749334949879075</v>
      </c>
      <c r="R33" s="76">
        <v>2.16</v>
      </c>
      <c r="T33" s="56"/>
      <c r="U33" s="56"/>
      <c r="V33" s="57"/>
      <c r="W33" s="56"/>
      <c r="X33" s="56"/>
      <c r="Y33" s="57"/>
      <c r="Z33" s="56"/>
      <c r="AA33" s="56"/>
      <c r="AB33" s="56"/>
      <c r="AC33" s="56"/>
      <c r="AD33" s="56"/>
      <c r="AE33" s="56"/>
      <c r="AF33" s="56"/>
      <c r="AG33" s="56"/>
      <c r="AH33" s="58"/>
    </row>
    <row r="34" spans="1:34">
      <c r="A34" s="29" t="s">
        <v>28</v>
      </c>
      <c r="B34" s="35">
        <v>36957.656000000003</v>
      </c>
      <c r="C34" s="77" t="s">
        <v>58</v>
      </c>
      <c r="D34" s="35">
        <v>5628.7759999999998</v>
      </c>
      <c r="E34" s="33">
        <f t="shared" si="8"/>
        <v>0.62589621029170428</v>
      </c>
      <c r="F34" s="78">
        <v>822.78899999999999</v>
      </c>
      <c r="G34" s="79">
        <f t="shared" si="9"/>
        <v>9.1490675232004451E-2</v>
      </c>
      <c r="H34" s="32">
        <v>1476.317</v>
      </c>
      <c r="I34" s="80">
        <f t="shared" si="10"/>
        <v>0.16416023936451157</v>
      </c>
      <c r="J34" s="78">
        <v>686.08299999999997</v>
      </c>
      <c r="K34" s="33">
        <f t="shared" si="13"/>
        <v>7.6289543169876253E-2</v>
      </c>
      <c r="L34" s="32">
        <v>-6.0149999999999997</v>
      </c>
      <c r="M34" s="33">
        <f t="shared" si="14"/>
        <v>6.6884269420289624E-4</v>
      </c>
      <c r="N34" s="80">
        <f t="shared" si="11"/>
        <v>7.5620700475673361E-2</v>
      </c>
      <c r="O34" s="35">
        <v>8993.1460000000006</v>
      </c>
      <c r="P34" s="81">
        <f t="shared" si="15"/>
        <v>1.9611658994110374E-2</v>
      </c>
      <c r="Q34" s="36">
        <f t="shared" si="12"/>
        <v>0.19571249267858262</v>
      </c>
      <c r="R34" s="82">
        <v>2.82</v>
      </c>
      <c r="T34" s="56"/>
      <c r="U34" s="56"/>
      <c r="V34" s="57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8"/>
    </row>
    <row r="35" spans="1:34">
      <c r="A35" s="37" t="s">
        <v>29</v>
      </c>
      <c r="B35" s="35">
        <v>9862.8490000000002</v>
      </c>
      <c r="C35" s="77" t="s">
        <v>58</v>
      </c>
      <c r="D35" s="35">
        <v>1202.595</v>
      </c>
      <c r="E35" s="33">
        <f t="shared" si="8"/>
        <v>0.59813753937945835</v>
      </c>
      <c r="F35" s="78">
        <v>235.203</v>
      </c>
      <c r="G35" s="79">
        <f t="shared" si="9"/>
        <v>0.11698347629473492</v>
      </c>
      <c r="H35" s="32">
        <v>274.18400000000003</v>
      </c>
      <c r="I35" s="80">
        <f t="shared" si="10"/>
        <v>0.13637154910607263</v>
      </c>
      <c r="J35" s="78">
        <v>169.56899999999999</v>
      </c>
      <c r="K35" s="33">
        <f t="shared" si="13"/>
        <v>8.4338937393748814E-2</v>
      </c>
      <c r="L35" s="32">
        <v>-0.443</v>
      </c>
      <c r="M35" s="33">
        <f t="shared" si="14"/>
        <v>2.2033596509639573E-4</v>
      </c>
      <c r="N35" s="80">
        <f t="shared" si="11"/>
        <v>8.411860142865242E-2</v>
      </c>
      <c r="O35" s="35">
        <v>2010.566</v>
      </c>
      <c r="P35" s="81">
        <f t="shared" si="15"/>
        <v>4.3845095784225581E-3</v>
      </c>
      <c r="Q35" s="36">
        <f t="shared" si="12"/>
        <v>0.16933342260840709</v>
      </c>
      <c r="R35" s="83" t="s">
        <v>57</v>
      </c>
      <c r="T35" s="56"/>
      <c r="U35" s="56"/>
      <c r="V35" s="57"/>
      <c r="W35" s="56"/>
      <c r="X35" s="56"/>
      <c r="Y35" s="57"/>
      <c r="Z35" s="56"/>
      <c r="AA35" s="56"/>
      <c r="AB35" s="56"/>
      <c r="AC35" s="56"/>
      <c r="AD35" s="56"/>
      <c r="AE35" s="56"/>
      <c r="AF35" s="56"/>
      <c r="AG35" s="56"/>
      <c r="AH35" s="58"/>
    </row>
    <row r="36" spans="1:34">
      <c r="A36" s="37" t="s">
        <v>30</v>
      </c>
      <c r="B36" s="35">
        <v>20272.612000000001</v>
      </c>
      <c r="C36" s="77" t="s">
        <v>58</v>
      </c>
      <c r="D36" s="35">
        <v>2878.462</v>
      </c>
      <c r="E36" s="33">
        <f t="shared" si="8"/>
        <v>0.69473696913526617</v>
      </c>
      <c r="F36" s="78">
        <v>188.059</v>
      </c>
      <c r="G36" s="79">
        <f t="shared" si="9"/>
        <v>4.5389357121479811E-2</v>
      </c>
      <c r="H36" s="32">
        <v>614.00699999999995</v>
      </c>
      <c r="I36" s="80">
        <f t="shared" si="10"/>
        <v>0.14819489095490485</v>
      </c>
      <c r="J36" s="78">
        <v>333.14</v>
      </c>
      <c r="K36" s="33">
        <f t="shared" si="13"/>
        <v>8.0405672855060298E-2</v>
      </c>
      <c r="L36" s="32">
        <v>-1.139</v>
      </c>
      <c r="M36" s="33">
        <f t="shared" si="14"/>
        <v>2.7490562941079929E-4</v>
      </c>
      <c r="N36" s="80">
        <f t="shared" si="11"/>
        <v>8.0130767225649491E-2</v>
      </c>
      <c r="O36" s="35">
        <v>4143.24</v>
      </c>
      <c r="P36" s="81">
        <f t="shared" si="15"/>
        <v>9.0353042206540255E-3</v>
      </c>
      <c r="Q36" s="36">
        <f t="shared" si="12"/>
        <v>0.16969467213349754</v>
      </c>
      <c r="R36" s="83" t="s">
        <v>57</v>
      </c>
      <c r="T36" s="56"/>
      <c r="U36" s="56"/>
      <c r="V36" s="57"/>
      <c r="W36" s="56"/>
      <c r="X36" s="56"/>
      <c r="Y36" s="57"/>
      <c r="Z36" s="56"/>
      <c r="AA36" s="56"/>
      <c r="AB36" s="56"/>
      <c r="AC36" s="56"/>
      <c r="AD36" s="56"/>
      <c r="AE36" s="56"/>
      <c r="AF36" s="56"/>
      <c r="AG36" s="56"/>
      <c r="AH36" s="58"/>
    </row>
    <row r="37" spans="1:34">
      <c r="A37" s="21" t="s">
        <v>31</v>
      </c>
      <c r="B37" s="27">
        <v>30397.227999999999</v>
      </c>
      <c r="C37" s="71" t="s">
        <v>59</v>
      </c>
      <c r="D37" s="27">
        <v>42844.485999999997</v>
      </c>
      <c r="E37" s="25">
        <f t="shared" si="8"/>
        <v>0.64836753638596911</v>
      </c>
      <c r="F37" s="72">
        <v>11409.819</v>
      </c>
      <c r="G37" s="73">
        <f t="shared" si="9"/>
        <v>0.17266530483385473</v>
      </c>
      <c r="H37" s="24">
        <v>5574.0150000000003</v>
      </c>
      <c r="I37" s="74">
        <f t="shared" si="10"/>
        <v>8.4351820052840351E-2</v>
      </c>
      <c r="J37" s="72">
        <v>4378.58</v>
      </c>
      <c r="K37" s="25">
        <f t="shared" si="13"/>
        <v>6.6261248354546179E-2</v>
      </c>
      <c r="L37" s="24">
        <v>-70.655000000000001</v>
      </c>
      <c r="M37" s="25">
        <f t="shared" si="14"/>
        <v>1.0692252973544985E-3</v>
      </c>
      <c r="N37" s="74">
        <f t="shared" si="11"/>
        <v>6.5192023057191684E-2</v>
      </c>
      <c r="O37" s="27">
        <v>66080.554000000004</v>
      </c>
      <c r="P37" s="75">
        <f t="shared" si="15"/>
        <v>0.14410410897253267</v>
      </c>
      <c r="Q37" s="28">
        <f t="shared" si="12"/>
        <v>0.68493027752234192</v>
      </c>
      <c r="R37" s="76">
        <v>1.51</v>
      </c>
      <c r="T37" s="56"/>
      <c r="U37" s="56"/>
      <c r="V37" s="57"/>
      <c r="W37" s="56"/>
      <c r="X37" s="56"/>
      <c r="Y37" s="57"/>
      <c r="Z37" s="56"/>
      <c r="AA37" s="56"/>
      <c r="AB37" s="56"/>
      <c r="AC37" s="56"/>
      <c r="AD37" s="56"/>
      <c r="AE37" s="56"/>
      <c r="AF37" s="56"/>
      <c r="AG37" s="56"/>
      <c r="AH37" s="58"/>
    </row>
    <row r="38" spans="1:34">
      <c r="A38" s="21" t="s">
        <v>32</v>
      </c>
      <c r="B38" s="27">
        <v>11610.898999999999</v>
      </c>
      <c r="C38" s="71" t="s">
        <v>60</v>
      </c>
      <c r="D38" s="27">
        <v>10004.263000000001</v>
      </c>
      <c r="E38" s="25">
        <f t="shared" si="8"/>
        <v>0.45667832495670485</v>
      </c>
      <c r="F38" s="72">
        <v>6243.7070000000003</v>
      </c>
      <c r="G38" s="73">
        <f t="shared" si="9"/>
        <v>0.28501506350647249</v>
      </c>
      <c r="H38" s="24">
        <v>3713.886</v>
      </c>
      <c r="I38" s="74">
        <f t="shared" si="10"/>
        <v>0.16953285190125017</v>
      </c>
      <c r="J38" s="72">
        <v>1896.4369999999999</v>
      </c>
      <c r="K38" s="25">
        <f t="shared" si="13"/>
        <v>8.6569262777869624E-2</v>
      </c>
      <c r="L38" s="24">
        <v>-840.34</v>
      </c>
      <c r="M38" s="25">
        <f t="shared" si="14"/>
        <v>3.8360153426006224E-2</v>
      </c>
      <c r="N38" s="74">
        <f t="shared" si="11"/>
        <v>4.82091093518634E-2</v>
      </c>
      <c r="O38" s="27">
        <v>21906.585999999999</v>
      </c>
      <c r="P38" s="75">
        <f t="shared" si="15"/>
        <v>4.7772436292833717E-2</v>
      </c>
      <c r="Q38" s="28">
        <f t="shared" si="12"/>
        <v>0.65358680700535854</v>
      </c>
      <c r="R38" s="76">
        <v>1.6</v>
      </c>
      <c r="T38" s="56"/>
      <c r="U38" s="56"/>
      <c r="V38" s="57"/>
      <c r="W38" s="56"/>
      <c r="X38" s="56"/>
      <c r="Y38" s="57"/>
      <c r="Z38" s="56"/>
      <c r="AA38" s="56"/>
      <c r="AB38" s="56"/>
      <c r="AC38" s="56"/>
      <c r="AD38" s="56"/>
      <c r="AE38" s="56"/>
      <c r="AF38" s="56"/>
      <c r="AG38" s="56"/>
      <c r="AH38" s="58"/>
    </row>
    <row r="39" spans="1:34">
      <c r="A39" s="21" t="s">
        <v>33</v>
      </c>
      <c r="B39" s="27">
        <v>16100.338</v>
      </c>
      <c r="C39" s="71" t="s">
        <v>61</v>
      </c>
      <c r="D39" s="27">
        <v>13248.833000000001</v>
      </c>
      <c r="E39" s="25">
        <f t="shared" si="8"/>
        <v>0.60072853705998597</v>
      </c>
      <c r="F39" s="72">
        <v>2134.3229999999999</v>
      </c>
      <c r="G39" s="73">
        <f t="shared" si="9"/>
        <v>9.6774465600364984E-2</v>
      </c>
      <c r="H39" s="24">
        <v>3836.9389999999999</v>
      </c>
      <c r="I39" s="74">
        <f t="shared" si="10"/>
        <v>0.17397447399770269</v>
      </c>
      <c r="J39" s="72">
        <v>2245.7939999999999</v>
      </c>
      <c r="K39" s="25">
        <f t="shared" si="13"/>
        <v>0.10182878327156014</v>
      </c>
      <c r="L39" s="24">
        <v>-189.38</v>
      </c>
      <c r="M39" s="25">
        <f t="shared" si="14"/>
        <v>8.5868672620766015E-3</v>
      </c>
      <c r="N39" s="74">
        <f t="shared" si="11"/>
        <v>9.3241916009483533E-2</v>
      </c>
      <c r="O39" s="27">
        <v>22054.609</v>
      </c>
      <c r="P39" s="75">
        <f t="shared" si="15"/>
        <v>4.8095235077517659E-2</v>
      </c>
      <c r="Q39" s="28">
        <f t="shared" si="12"/>
        <v>0.57802750977481376</v>
      </c>
      <c r="R39" s="76">
        <v>1.81</v>
      </c>
      <c r="T39" s="56"/>
      <c r="U39" s="56"/>
      <c r="V39" s="57"/>
      <c r="W39" s="56"/>
      <c r="X39" s="56"/>
      <c r="Y39" s="57"/>
      <c r="Z39" s="56"/>
      <c r="AA39" s="56"/>
      <c r="AB39" s="56"/>
      <c r="AC39" s="56"/>
      <c r="AD39" s="56"/>
      <c r="AE39" s="56"/>
      <c r="AF39" s="56"/>
      <c r="AG39" s="56"/>
      <c r="AH39" s="58"/>
    </row>
    <row r="40" spans="1:34">
      <c r="A40" s="38" t="s">
        <v>34</v>
      </c>
      <c r="B40" s="44">
        <v>21173.522000000001</v>
      </c>
      <c r="C40" s="84" t="s">
        <v>62</v>
      </c>
      <c r="D40" s="44">
        <v>11901.405000000001</v>
      </c>
      <c r="E40" s="42">
        <f t="shared" si="8"/>
        <v>0.47378329099113081</v>
      </c>
      <c r="F40" s="85">
        <v>4057.2240000000002</v>
      </c>
      <c r="G40" s="86">
        <f t="shared" si="9"/>
        <v>0.16151411862785944</v>
      </c>
      <c r="H40" s="41">
        <v>5592.4359999999997</v>
      </c>
      <c r="I40" s="87">
        <f t="shared" si="10"/>
        <v>0.22262940659000136</v>
      </c>
      <c r="J40" s="85">
        <v>1742.059</v>
      </c>
      <c r="K40" s="42">
        <f t="shared" si="13"/>
        <v>6.9349664692590351E-2</v>
      </c>
      <c r="L40" s="41">
        <v>-8.5739999999999998</v>
      </c>
      <c r="M40" s="42">
        <f t="shared" si="14"/>
        <v>3.4132255283791745E-4</v>
      </c>
      <c r="N40" s="87">
        <f t="shared" si="11"/>
        <v>6.9008342139752432E-2</v>
      </c>
      <c r="O40" s="44">
        <v>25119.934000000001</v>
      </c>
      <c r="P40" s="88">
        <f t="shared" si="15"/>
        <v>5.477989343913231E-2</v>
      </c>
      <c r="Q40" s="45">
        <f t="shared" si="12"/>
        <v>0.5426238645911422</v>
      </c>
      <c r="R40" s="89">
        <v>1.68</v>
      </c>
      <c r="T40" s="56"/>
      <c r="U40" s="56"/>
      <c r="V40" s="57"/>
      <c r="W40" s="56"/>
      <c r="X40" s="56"/>
      <c r="Y40" s="57"/>
      <c r="Z40" s="56"/>
      <c r="AA40" s="56"/>
      <c r="AB40" s="56"/>
      <c r="AC40" s="56"/>
      <c r="AD40" s="56"/>
      <c r="AE40" s="56"/>
      <c r="AF40" s="56"/>
      <c r="AG40" s="56"/>
      <c r="AH40" s="58"/>
    </row>
    <row r="41" spans="1:34">
      <c r="A41" s="46" t="s">
        <v>35</v>
      </c>
      <c r="B41" s="52">
        <v>436276.67300000001</v>
      </c>
      <c r="C41" s="90"/>
      <c r="D41" s="52">
        <v>249585.139</v>
      </c>
      <c r="E41" s="50">
        <f t="shared" si="8"/>
        <v>0.54427879143356928</v>
      </c>
      <c r="F41" s="91">
        <v>78327.667000000001</v>
      </c>
      <c r="G41" s="92">
        <f t="shared" si="9"/>
        <v>0.17081180434613563</v>
      </c>
      <c r="H41" s="49">
        <v>83057.423999999999</v>
      </c>
      <c r="I41" s="93">
        <f t="shared" si="10"/>
        <v>0.18112614611363351</v>
      </c>
      <c r="J41" s="91">
        <v>35706.351000000002</v>
      </c>
      <c r="K41" s="50">
        <f t="shared" si="13"/>
        <v>7.7866052628970103E-2</v>
      </c>
      <c r="L41" s="49">
        <v>-3306.29</v>
      </c>
      <c r="M41" s="50">
        <f t="shared" si="14"/>
        <v>7.2101389230906721E-3</v>
      </c>
      <c r="N41" s="93">
        <f t="shared" si="11"/>
        <v>7.0655913705879425E-2</v>
      </c>
      <c r="O41" s="52">
        <v>458561.20600000001</v>
      </c>
      <c r="P41" s="94">
        <f t="shared" si="15"/>
        <v>1</v>
      </c>
      <c r="Q41" s="53">
        <f t="shared" si="12"/>
        <v>0.51245171528998279</v>
      </c>
      <c r="R41" s="95" t="s">
        <v>57</v>
      </c>
      <c r="T41" s="56"/>
      <c r="U41" s="56"/>
      <c r="V41" s="57"/>
      <c r="W41" s="56"/>
      <c r="X41" s="56"/>
      <c r="Y41" s="57"/>
      <c r="Z41" s="56"/>
      <c r="AA41" s="56"/>
      <c r="AB41" s="56"/>
      <c r="AC41" s="56"/>
      <c r="AD41" s="56"/>
      <c r="AE41" s="56"/>
      <c r="AF41" s="56"/>
      <c r="AG41" s="56"/>
      <c r="AH41" s="58"/>
    </row>
    <row r="42" spans="1:34">
      <c r="A42" s="96" t="s">
        <v>63</v>
      </c>
      <c r="B42" s="55"/>
      <c r="C42" s="55"/>
      <c r="D42" s="33"/>
      <c r="E42" s="32"/>
      <c r="F42" s="33"/>
      <c r="G42" s="32"/>
      <c r="H42" s="32"/>
      <c r="I42" s="33"/>
      <c r="J42" s="32"/>
      <c r="K42" s="32"/>
      <c r="L42" s="33"/>
      <c r="M42" s="32"/>
      <c r="N42" s="33"/>
      <c r="O42" s="33"/>
      <c r="P42" s="32"/>
      <c r="Q42" s="33"/>
      <c r="R42" s="32"/>
      <c r="S42" s="56"/>
      <c r="T42" s="57"/>
      <c r="U42" s="56"/>
      <c r="V42" s="56"/>
      <c r="W42" s="56"/>
      <c r="X42" s="56"/>
      <c r="Y42" s="56"/>
      <c r="Z42" s="56"/>
      <c r="AA42" s="56"/>
      <c r="AB42" s="56"/>
      <c r="AC42" s="58"/>
    </row>
    <row r="43" spans="1:34">
      <c r="A43" s="2" t="s">
        <v>64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34">
      <c r="A44" s="97" t="s">
        <v>65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4">
    <mergeCell ref="B3:F3"/>
    <mergeCell ref="G3:R3"/>
    <mergeCell ref="B23:C23"/>
    <mergeCell ref="D23:Q23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selection activeCell="N24" sqref="N24"/>
    </sheetView>
  </sheetViews>
  <sheetFormatPr defaultRowHeight="12.75"/>
  <cols>
    <col min="1" max="1" width="5.5" style="138" customWidth="1"/>
    <col min="2" max="2" width="25.75" style="138" bestFit="1" customWidth="1"/>
    <col min="3" max="5" width="6.875" style="138" customWidth="1"/>
    <col min="6" max="16384" width="9" style="138"/>
  </cols>
  <sheetData>
    <row r="1" spans="1:10">
      <c r="A1" s="138" t="s">
        <v>139</v>
      </c>
    </row>
    <row r="2" spans="1:10" ht="13.5" thickBot="1"/>
    <row r="3" spans="1:10">
      <c r="A3" s="111"/>
      <c r="B3" s="112"/>
      <c r="C3" s="135" t="s">
        <v>137</v>
      </c>
      <c r="D3" s="134" t="s">
        <v>136</v>
      </c>
      <c r="E3" s="155"/>
    </row>
    <row r="4" spans="1:10" ht="48">
      <c r="A4" s="113"/>
      <c r="B4" s="114"/>
      <c r="C4" s="158" t="s">
        <v>140</v>
      </c>
      <c r="D4" s="159" t="s">
        <v>141</v>
      </c>
      <c r="E4" s="160"/>
      <c r="G4" s="162" t="s">
        <v>142</v>
      </c>
      <c r="H4" s="162" t="s">
        <v>143</v>
      </c>
      <c r="I4" s="181" t="s">
        <v>153</v>
      </c>
      <c r="J4" s="181" t="s">
        <v>154</v>
      </c>
    </row>
    <row r="5" spans="1:10">
      <c r="A5" s="115">
        <v>1</v>
      </c>
      <c r="B5" s="116" t="s">
        <v>68</v>
      </c>
      <c r="C5" s="137">
        <v>0.14508425090346089</v>
      </c>
      <c r="D5" s="136">
        <v>3.7751446484663937E-3</v>
      </c>
      <c r="E5" s="156"/>
      <c r="F5" s="138" t="s">
        <v>138</v>
      </c>
      <c r="G5" s="156">
        <v>0.14508425090346089</v>
      </c>
      <c r="H5" s="156">
        <v>3.7751446484663937E-3</v>
      </c>
      <c r="I5" s="182">
        <f>G5-G$23</f>
        <v>5.1930126659852444E-2</v>
      </c>
      <c r="J5" s="182">
        <f>H5-H$23</f>
        <v>-7.4388441026426042E-2</v>
      </c>
    </row>
    <row r="6" spans="1:10">
      <c r="A6" s="117">
        <v>2</v>
      </c>
      <c r="B6" s="118" t="s">
        <v>69</v>
      </c>
      <c r="C6" s="154">
        <v>0.85308913623563787</v>
      </c>
      <c r="D6" s="153">
        <v>6.7220691680534767E-2</v>
      </c>
      <c r="E6" s="153"/>
      <c r="F6" s="157" t="s">
        <v>152</v>
      </c>
      <c r="G6" s="156">
        <v>0.97254997663226417</v>
      </c>
      <c r="H6" s="156">
        <v>5.1348808280239543E-2</v>
      </c>
      <c r="I6" s="182">
        <f t="shared" ref="I6:I23" si="0">G6-G$23</f>
        <v>0.8793958523886557</v>
      </c>
      <c r="J6" s="182">
        <f t="shared" ref="J6:J23" si="1">H6-H$23</f>
        <v>-2.6814777394652899E-2</v>
      </c>
    </row>
    <row r="7" spans="1:10">
      <c r="A7" s="119">
        <v>3</v>
      </c>
      <c r="B7" s="120" t="s">
        <v>70</v>
      </c>
      <c r="C7" s="154">
        <v>0.99194503044142257</v>
      </c>
      <c r="D7" s="153">
        <v>1.0144911467630526E-3</v>
      </c>
      <c r="E7" s="153"/>
      <c r="F7" s="138" t="s">
        <v>144</v>
      </c>
      <c r="G7" s="153">
        <v>0.14569058149027719</v>
      </c>
      <c r="H7" s="153">
        <v>8.6642855088313649E-3</v>
      </c>
      <c r="I7" s="182">
        <f t="shared" si="0"/>
        <v>5.253645724666875E-2</v>
      </c>
      <c r="J7" s="182">
        <f t="shared" si="1"/>
        <v>-6.9499300166061082E-2</v>
      </c>
    </row>
    <row r="8" spans="1:10">
      <c r="A8" s="121" t="s">
        <v>71</v>
      </c>
      <c r="B8" s="114" t="s">
        <v>72</v>
      </c>
      <c r="C8" s="140">
        <v>0.97254997663226417</v>
      </c>
      <c r="D8" s="139">
        <v>5.1348808280239543E-2</v>
      </c>
      <c r="E8" s="156"/>
      <c r="F8" s="138" t="s">
        <v>86</v>
      </c>
      <c r="G8" s="153">
        <v>3.6717861686492173E-2</v>
      </c>
      <c r="H8" s="153">
        <v>0.11450588877832864</v>
      </c>
      <c r="I8" s="182">
        <f t="shared" si="0"/>
        <v>-5.6436262557116271E-2</v>
      </c>
      <c r="J8" s="182">
        <f t="shared" si="1"/>
        <v>3.6342303103436197E-2</v>
      </c>
    </row>
    <row r="9" spans="1:10">
      <c r="A9" s="122">
        <v>4</v>
      </c>
      <c r="B9" s="123" t="s">
        <v>73</v>
      </c>
      <c r="C9" s="142">
        <v>0.14569058149027719</v>
      </c>
      <c r="D9" s="141">
        <v>8.6642855088313649E-3</v>
      </c>
      <c r="E9" s="156"/>
      <c r="F9" s="138" t="s">
        <v>87</v>
      </c>
      <c r="G9" s="153">
        <v>0.29431327111898686</v>
      </c>
      <c r="H9" s="153">
        <v>0.23676642728410666</v>
      </c>
      <c r="I9" s="182">
        <f t="shared" si="0"/>
        <v>0.20115914687537842</v>
      </c>
      <c r="J9" s="182">
        <f t="shared" si="1"/>
        <v>0.15860284160921423</v>
      </c>
    </row>
    <row r="10" spans="1:10">
      <c r="A10" s="124">
        <v>5</v>
      </c>
      <c r="B10" s="125" t="s">
        <v>74</v>
      </c>
      <c r="C10" s="144">
        <v>0.27181251817682678</v>
      </c>
      <c r="D10" s="143">
        <v>0.254653290091514</v>
      </c>
      <c r="E10" s="156"/>
      <c r="F10" s="138" t="s">
        <v>88</v>
      </c>
      <c r="G10" s="153">
        <v>7.4049916175930791E-2</v>
      </c>
      <c r="H10" s="153">
        <v>6.6893114854430974E-2</v>
      </c>
      <c r="I10" s="182">
        <f t="shared" si="0"/>
        <v>-1.9104208067677653E-2</v>
      </c>
      <c r="J10" s="182">
        <f t="shared" si="1"/>
        <v>-1.1270470820461467E-2</v>
      </c>
    </row>
    <row r="11" spans="1:10">
      <c r="A11" s="124">
        <v>6</v>
      </c>
      <c r="B11" s="125" t="s">
        <v>75</v>
      </c>
      <c r="C11" s="144">
        <v>0.67485192545407846</v>
      </c>
      <c r="D11" s="143">
        <v>2.4283399862265607E-2</v>
      </c>
      <c r="E11" s="156"/>
      <c r="F11" s="138" t="s">
        <v>94</v>
      </c>
      <c r="G11" s="153">
        <v>0.46654052542267771</v>
      </c>
      <c r="H11" s="153">
        <v>0.25140479944457694</v>
      </c>
      <c r="I11" s="182">
        <f t="shared" si="0"/>
        <v>0.37338640117906929</v>
      </c>
      <c r="J11" s="182">
        <f t="shared" si="1"/>
        <v>0.17324121376968449</v>
      </c>
    </row>
    <row r="12" spans="1:10">
      <c r="A12" s="124">
        <v>7</v>
      </c>
      <c r="B12" s="125" t="s">
        <v>76</v>
      </c>
      <c r="C12" s="144">
        <v>0.27555223502215892</v>
      </c>
      <c r="D12" s="143">
        <v>2.4661704341316967E-2</v>
      </c>
      <c r="E12" s="156"/>
      <c r="F12" s="138" t="s">
        <v>95</v>
      </c>
      <c r="G12" s="153">
        <v>0.69420566299318665</v>
      </c>
      <c r="H12" s="153">
        <v>0.56516431572663794</v>
      </c>
      <c r="I12" s="182">
        <f t="shared" si="0"/>
        <v>0.60105153874957817</v>
      </c>
      <c r="J12" s="182">
        <f t="shared" si="1"/>
        <v>0.48700073005174549</v>
      </c>
    </row>
    <row r="13" spans="1:10">
      <c r="A13" s="124">
        <v>8</v>
      </c>
      <c r="B13" s="125" t="s">
        <v>77</v>
      </c>
      <c r="C13" s="144">
        <v>6.728441222420109E-2</v>
      </c>
      <c r="D13" s="143">
        <v>3.7416206345829102E-2</v>
      </c>
      <c r="E13" s="156"/>
      <c r="F13" s="138" t="s">
        <v>96</v>
      </c>
      <c r="G13" s="153">
        <v>0.29046386660754886</v>
      </c>
      <c r="H13" s="153">
        <v>0.39111862127461344</v>
      </c>
      <c r="I13" s="182">
        <f t="shared" si="0"/>
        <v>0.19730974236394042</v>
      </c>
      <c r="J13" s="182">
        <f t="shared" si="1"/>
        <v>0.31295503559972099</v>
      </c>
    </row>
    <row r="14" spans="1:10">
      <c r="A14" s="124">
        <v>9</v>
      </c>
      <c r="B14" s="125" t="s">
        <v>78</v>
      </c>
      <c r="C14" s="144">
        <v>1.3419994436776963E-2</v>
      </c>
      <c r="D14" s="143">
        <v>7.6648796517403295E-3</v>
      </c>
      <c r="E14" s="156"/>
      <c r="F14" s="157" t="s">
        <v>151</v>
      </c>
      <c r="G14" s="153">
        <v>0.1082433779774282</v>
      </c>
      <c r="H14" s="153">
        <v>0.47165382334512396</v>
      </c>
      <c r="I14" s="182">
        <f t="shared" si="0"/>
        <v>1.5089253733819752E-2</v>
      </c>
      <c r="J14" s="182">
        <f t="shared" si="1"/>
        <v>0.3934902376702315</v>
      </c>
    </row>
    <row r="15" spans="1:10">
      <c r="A15" s="124">
        <v>10</v>
      </c>
      <c r="B15" s="125" t="s">
        <v>79</v>
      </c>
      <c r="C15" s="144">
        <v>0.19318724904563303</v>
      </c>
      <c r="D15" s="143">
        <v>0.20048922516418438</v>
      </c>
      <c r="E15" s="156"/>
      <c r="F15" s="138" t="s">
        <v>98</v>
      </c>
      <c r="G15" s="153">
        <v>5.1126480891683021E-2</v>
      </c>
      <c r="H15" s="153">
        <v>0.39095980500681071</v>
      </c>
      <c r="I15" s="182">
        <f t="shared" si="0"/>
        <v>-4.2027643351925423E-2</v>
      </c>
      <c r="J15" s="182">
        <f t="shared" si="1"/>
        <v>0.31279621933191826</v>
      </c>
    </row>
    <row r="16" spans="1:10">
      <c r="A16" s="124">
        <v>11</v>
      </c>
      <c r="B16" s="125" t="s">
        <v>80</v>
      </c>
      <c r="C16" s="144">
        <v>0.23214429252633789</v>
      </c>
      <c r="D16" s="143">
        <v>0.31921304535905271</v>
      </c>
      <c r="E16" s="156"/>
      <c r="F16" s="138" t="s">
        <v>99</v>
      </c>
      <c r="G16" s="153">
        <v>3.3712348463798877E-2</v>
      </c>
      <c r="H16" s="153">
        <v>0.1434812247223288</v>
      </c>
      <c r="I16" s="182">
        <f t="shared" si="0"/>
        <v>-5.9441775779809566E-2</v>
      </c>
      <c r="J16" s="182">
        <f t="shared" si="1"/>
        <v>6.5317639047436357E-2</v>
      </c>
    </row>
    <row r="17" spans="1:10">
      <c r="A17" s="124">
        <v>12</v>
      </c>
      <c r="B17" s="125" t="s">
        <v>81</v>
      </c>
      <c r="C17" s="144">
        <v>0.16323502121053327</v>
      </c>
      <c r="D17" s="143">
        <v>0.24131734840308824</v>
      </c>
      <c r="E17" s="156"/>
      <c r="F17" s="157" t="s">
        <v>150</v>
      </c>
      <c r="G17" s="153">
        <v>0.24743037375399121</v>
      </c>
      <c r="H17" s="153">
        <v>0.4298483941989944</v>
      </c>
      <c r="I17" s="182">
        <f t="shared" si="0"/>
        <v>0.15427624951038277</v>
      </c>
      <c r="J17" s="182">
        <f t="shared" si="1"/>
        <v>0.35168480852410194</v>
      </c>
    </row>
    <row r="18" spans="1:10">
      <c r="A18" s="124">
        <v>13</v>
      </c>
      <c r="B18" s="125" t="s">
        <v>82</v>
      </c>
      <c r="C18" s="144">
        <v>0.23002984473367211</v>
      </c>
      <c r="D18" s="143">
        <v>4.8691099114112131E-2</v>
      </c>
      <c r="E18" s="156"/>
      <c r="F18" s="138" t="s">
        <v>114</v>
      </c>
      <c r="G18" s="153">
        <v>9.2294565455802568E-3</v>
      </c>
      <c r="H18" s="153">
        <v>8.4732000069236507E-2</v>
      </c>
      <c r="I18" s="182">
        <f t="shared" si="0"/>
        <v>-8.3924667698028185E-2</v>
      </c>
      <c r="J18" s="182">
        <f t="shared" si="1"/>
        <v>6.5684143943440659E-3</v>
      </c>
    </row>
    <row r="19" spans="1:10">
      <c r="A19" s="124">
        <v>14</v>
      </c>
      <c r="B19" s="125" t="s">
        <v>83</v>
      </c>
      <c r="C19" s="144">
        <v>0.16369717803604097</v>
      </c>
      <c r="D19" s="143">
        <v>5.4774798691693986E-2</v>
      </c>
      <c r="E19" s="156"/>
      <c r="F19" s="138" t="s">
        <v>115</v>
      </c>
      <c r="G19" s="153">
        <v>2.4780927394706571E-2</v>
      </c>
      <c r="H19" s="153">
        <v>1.3534147893559114E-2</v>
      </c>
      <c r="I19" s="182">
        <f t="shared" si="0"/>
        <v>-6.8373196848901877E-2</v>
      </c>
      <c r="J19" s="182">
        <f t="shared" si="1"/>
        <v>-6.4629437781333329E-2</v>
      </c>
    </row>
    <row r="20" spans="1:10">
      <c r="A20" s="124">
        <v>15</v>
      </c>
      <c r="B20" s="125" t="s">
        <v>84</v>
      </c>
      <c r="C20" s="144">
        <v>7.5857953094701697E-2</v>
      </c>
      <c r="D20" s="143">
        <v>0.13764555338249934</v>
      </c>
      <c r="E20" s="156"/>
      <c r="F20" s="138" t="s">
        <v>118</v>
      </c>
      <c r="G20" s="153">
        <v>8.517369389147196E-2</v>
      </c>
      <c r="H20" s="153">
        <v>0.13390867199765713</v>
      </c>
      <c r="I20" s="182">
        <f t="shared" si="0"/>
        <v>-7.9804303521364833E-3</v>
      </c>
      <c r="J20" s="182">
        <f t="shared" si="1"/>
        <v>5.5745086322764689E-2</v>
      </c>
    </row>
    <row r="21" spans="1:10">
      <c r="A21" s="124">
        <v>16</v>
      </c>
      <c r="B21" s="125" t="s">
        <v>85</v>
      </c>
      <c r="C21" s="144">
        <v>9.4833526408106744E-2</v>
      </c>
      <c r="D21" s="143">
        <v>0.14782379540501339</v>
      </c>
      <c r="E21" s="156"/>
      <c r="F21" s="138" t="s">
        <v>119</v>
      </c>
      <c r="G21" s="153">
        <v>9.9906475583027964E-3</v>
      </c>
      <c r="H21" s="153">
        <v>6.6869257275936119E-3</v>
      </c>
      <c r="I21" s="182">
        <f t="shared" si="0"/>
        <v>-8.3163476685305646E-2</v>
      </c>
      <c r="J21" s="182">
        <f t="shared" si="1"/>
        <v>-7.1476659947298835E-2</v>
      </c>
    </row>
    <row r="22" spans="1:10">
      <c r="A22" s="124">
        <v>17</v>
      </c>
      <c r="B22" s="125" t="s">
        <v>86</v>
      </c>
      <c r="C22" s="144">
        <v>3.6717861686492173E-2</v>
      </c>
      <c r="D22" s="143">
        <v>0.11450588877832864</v>
      </c>
      <c r="E22" s="156"/>
      <c r="F22" s="138" t="s">
        <v>120</v>
      </c>
      <c r="G22" s="153">
        <v>2.9798411352730501E-2</v>
      </c>
      <c r="H22" s="153">
        <v>1.2025362420044134E-2</v>
      </c>
      <c r="I22" s="182">
        <f t="shared" si="0"/>
        <v>-6.3355712890877935E-2</v>
      </c>
      <c r="J22" s="182">
        <f t="shared" si="1"/>
        <v>-6.6138223254848305E-2</v>
      </c>
    </row>
    <row r="23" spans="1:10">
      <c r="A23" s="124">
        <v>18</v>
      </c>
      <c r="B23" s="125" t="s">
        <v>87</v>
      </c>
      <c r="C23" s="144">
        <v>0.29431327111898686</v>
      </c>
      <c r="D23" s="143">
        <v>0.23676642728410666</v>
      </c>
      <c r="E23" s="156"/>
      <c r="F23" s="138" t="s">
        <v>145</v>
      </c>
      <c r="G23" s="153">
        <v>9.3154124243608444E-2</v>
      </c>
      <c r="H23" s="153">
        <v>7.8163585674892441E-2</v>
      </c>
      <c r="I23" s="182">
        <f t="shared" si="0"/>
        <v>0</v>
      </c>
      <c r="J23" s="182">
        <f t="shared" si="1"/>
        <v>0</v>
      </c>
    </row>
    <row r="24" spans="1:10">
      <c r="A24" s="124">
        <v>19</v>
      </c>
      <c r="B24" s="125" t="s">
        <v>88</v>
      </c>
      <c r="C24" s="144">
        <v>7.4049916175930791E-2</v>
      </c>
      <c r="D24" s="143">
        <v>6.6893114854430974E-2</v>
      </c>
      <c r="E24" s="156"/>
    </row>
    <row r="25" spans="1:10">
      <c r="A25" s="124">
        <v>20</v>
      </c>
      <c r="B25" s="125" t="s">
        <v>89</v>
      </c>
      <c r="C25" s="144">
        <v>0.12867136239591284</v>
      </c>
      <c r="D25" s="143">
        <v>0.3560351633152532</v>
      </c>
      <c r="E25" s="156"/>
    </row>
    <row r="26" spans="1:10">
      <c r="A26" s="124">
        <v>21</v>
      </c>
      <c r="B26" s="125" t="s">
        <v>90</v>
      </c>
      <c r="C26" s="144">
        <v>0.12457028096765428</v>
      </c>
      <c r="D26" s="143">
        <v>5.3423815817114015E-2</v>
      </c>
      <c r="E26" s="156"/>
    </row>
    <row r="27" spans="1:10">
      <c r="A27" s="124">
        <v>22</v>
      </c>
      <c r="B27" s="125" t="s">
        <v>91</v>
      </c>
      <c r="C27" s="144">
        <v>0.16135884662916983</v>
      </c>
      <c r="D27" s="143">
        <v>0.3213201239275853</v>
      </c>
      <c r="E27" s="156"/>
    </row>
    <row r="28" spans="1:10">
      <c r="A28" s="124">
        <v>23</v>
      </c>
      <c r="B28" s="125" t="s">
        <v>92</v>
      </c>
      <c r="C28" s="144">
        <v>0.3763001754040079</v>
      </c>
      <c r="D28" s="143">
        <v>0.50629969070617875</v>
      </c>
      <c r="E28" s="156"/>
    </row>
    <row r="29" spans="1:10">
      <c r="A29" s="124">
        <v>24</v>
      </c>
      <c r="B29" s="125" t="s">
        <v>93</v>
      </c>
      <c r="C29" s="144">
        <v>0.25888006992544316</v>
      </c>
      <c r="D29" s="143">
        <v>9.7862220163548466E-2</v>
      </c>
      <c r="E29" s="156"/>
    </row>
    <row r="30" spans="1:10">
      <c r="A30" s="124">
        <v>25</v>
      </c>
      <c r="B30" s="125" t="s">
        <v>94</v>
      </c>
      <c r="C30" s="144">
        <v>0.46654052542267771</v>
      </c>
      <c r="D30" s="143">
        <v>0.25140479944457694</v>
      </c>
      <c r="E30" s="156"/>
    </row>
    <row r="31" spans="1:10">
      <c r="A31" s="124">
        <v>26</v>
      </c>
      <c r="B31" s="125" t="s">
        <v>95</v>
      </c>
      <c r="C31" s="144">
        <v>0.69420566299318665</v>
      </c>
      <c r="D31" s="143">
        <v>0.56516431572663794</v>
      </c>
      <c r="E31" s="156"/>
    </row>
    <row r="32" spans="1:10">
      <c r="A32" s="124">
        <v>27</v>
      </c>
      <c r="B32" s="125" t="s">
        <v>96</v>
      </c>
      <c r="C32" s="144">
        <v>0.29046386660754886</v>
      </c>
      <c r="D32" s="143">
        <v>0.39111862127461344</v>
      </c>
      <c r="E32" s="156"/>
    </row>
    <row r="33" spans="1:5">
      <c r="A33" s="124">
        <v>28</v>
      </c>
      <c r="B33" s="125" t="s">
        <v>97</v>
      </c>
      <c r="C33" s="144">
        <v>0.1082433779774282</v>
      </c>
      <c r="D33" s="143">
        <v>0.47165382334512396</v>
      </c>
      <c r="E33" s="156"/>
    </row>
    <row r="34" spans="1:5">
      <c r="A34" s="124">
        <v>29</v>
      </c>
      <c r="B34" s="125" t="s">
        <v>98</v>
      </c>
      <c r="C34" s="144">
        <v>5.1126480891683021E-2</v>
      </c>
      <c r="D34" s="143">
        <v>0.39095980500681071</v>
      </c>
      <c r="E34" s="156"/>
    </row>
    <row r="35" spans="1:5">
      <c r="A35" s="124">
        <v>30</v>
      </c>
      <c r="B35" s="125" t="s">
        <v>99</v>
      </c>
      <c r="C35" s="144">
        <v>3.3712348463798877E-2</v>
      </c>
      <c r="D35" s="143">
        <v>0.1434812247223288</v>
      </c>
      <c r="E35" s="156"/>
    </row>
    <row r="36" spans="1:5">
      <c r="A36" s="124">
        <v>31</v>
      </c>
      <c r="B36" s="125" t="s">
        <v>100</v>
      </c>
      <c r="C36" s="144">
        <v>0.24743037375399121</v>
      </c>
      <c r="D36" s="143">
        <v>0.4298483941989944</v>
      </c>
      <c r="E36" s="156"/>
    </row>
    <row r="37" spans="1:5">
      <c r="A37" s="124">
        <v>32</v>
      </c>
      <c r="B37" s="125" t="s">
        <v>101</v>
      </c>
      <c r="C37" s="144">
        <v>0.41773389549318246</v>
      </c>
      <c r="D37" s="143">
        <v>0.37366898071185706</v>
      </c>
      <c r="E37" s="156"/>
    </row>
    <row r="38" spans="1:5">
      <c r="A38" s="124">
        <v>33</v>
      </c>
      <c r="B38" s="125" t="s">
        <v>102</v>
      </c>
      <c r="C38" s="144">
        <v>0.3177072658983992</v>
      </c>
      <c r="D38" s="143">
        <v>0.19314617309171628</v>
      </c>
      <c r="E38" s="156"/>
    </row>
    <row r="39" spans="1:5">
      <c r="A39" s="126">
        <v>34</v>
      </c>
      <c r="B39" s="127" t="s">
        <v>103</v>
      </c>
      <c r="C39" s="146">
        <v>0</v>
      </c>
      <c r="D39" s="145">
        <v>0.33673318976186484</v>
      </c>
      <c r="E39" s="156"/>
    </row>
    <row r="40" spans="1:5">
      <c r="A40" s="128" t="s">
        <v>104</v>
      </c>
      <c r="B40" s="129" t="s">
        <v>105</v>
      </c>
      <c r="C40" s="148">
        <v>0.16852903778840245</v>
      </c>
      <c r="D40" s="147">
        <v>0.18609150211673164</v>
      </c>
      <c r="E40" s="156"/>
    </row>
    <row r="41" spans="1:5">
      <c r="A41" s="115">
        <v>35</v>
      </c>
      <c r="B41" s="116" t="s">
        <v>106</v>
      </c>
      <c r="C41" s="137">
        <v>0</v>
      </c>
      <c r="D41" s="136">
        <v>0</v>
      </c>
      <c r="E41" s="156"/>
    </row>
    <row r="42" spans="1:5">
      <c r="A42" s="115" t="s">
        <v>107</v>
      </c>
      <c r="B42" s="116" t="s">
        <v>108</v>
      </c>
      <c r="C42" s="137">
        <v>0.19912981319419326</v>
      </c>
      <c r="D42" s="136">
        <v>0.15128427877475908</v>
      </c>
      <c r="E42" s="156"/>
    </row>
    <row r="43" spans="1:5">
      <c r="A43" s="122">
        <v>36</v>
      </c>
      <c r="B43" s="123" t="s">
        <v>109</v>
      </c>
      <c r="C43" s="142">
        <v>2.5789233978876696E-5</v>
      </c>
      <c r="D43" s="141">
        <v>1.6605169176912326E-3</v>
      </c>
      <c r="E43" s="156"/>
    </row>
    <row r="44" spans="1:5">
      <c r="A44" s="124">
        <v>37</v>
      </c>
      <c r="B44" s="125" t="s">
        <v>110</v>
      </c>
      <c r="C44" s="144">
        <v>2.521891036585823E-5</v>
      </c>
      <c r="D44" s="143">
        <v>1.5356572340359797E-4</v>
      </c>
      <c r="E44" s="156"/>
    </row>
    <row r="45" spans="1:5">
      <c r="A45" s="124">
        <v>38</v>
      </c>
      <c r="B45" s="125" t="s">
        <v>111</v>
      </c>
      <c r="C45" s="144">
        <v>1.4135131061805467E-4</v>
      </c>
      <c r="D45" s="143">
        <v>1.7005481723682051E-3</v>
      </c>
      <c r="E45" s="156"/>
    </row>
    <row r="46" spans="1:5">
      <c r="A46" s="126" t="s">
        <v>112</v>
      </c>
      <c r="B46" s="127" t="s">
        <v>113</v>
      </c>
      <c r="C46" s="146">
        <v>5.5246203407757061E-5</v>
      </c>
      <c r="D46" s="145">
        <v>1.447461607025046E-3</v>
      </c>
      <c r="E46" s="156"/>
    </row>
    <row r="47" spans="1:5">
      <c r="A47" s="126">
        <v>39</v>
      </c>
      <c r="B47" s="127" t="s">
        <v>114</v>
      </c>
      <c r="C47" s="146">
        <v>9.2294565455802568E-3</v>
      </c>
      <c r="D47" s="145">
        <v>8.4732000069236507E-2</v>
      </c>
      <c r="E47" s="156"/>
    </row>
    <row r="48" spans="1:5">
      <c r="A48" s="124">
        <v>40</v>
      </c>
      <c r="B48" s="125" t="s">
        <v>115</v>
      </c>
      <c r="C48" s="144">
        <v>2.4780927394706571E-2</v>
      </c>
      <c r="D48" s="143">
        <v>1.3534147893559114E-2</v>
      </c>
      <c r="E48" s="156"/>
    </row>
    <row r="49" spans="1:5">
      <c r="A49" s="124">
        <v>41</v>
      </c>
      <c r="B49" s="125" t="s">
        <v>116</v>
      </c>
      <c r="C49" s="144">
        <v>4.4247647440467753E-5</v>
      </c>
      <c r="D49" s="143">
        <v>9.5362423407220121E-4</v>
      </c>
      <c r="E49" s="156"/>
    </row>
    <row r="50" spans="1:5">
      <c r="A50" s="124">
        <v>42</v>
      </c>
      <c r="B50" s="125" t="s">
        <v>117</v>
      </c>
      <c r="C50" s="144">
        <v>0</v>
      </c>
      <c r="D50" s="143">
        <v>0</v>
      </c>
      <c r="E50" s="156"/>
    </row>
    <row r="51" spans="1:5">
      <c r="A51" s="124">
        <v>43</v>
      </c>
      <c r="B51" s="125" t="s">
        <v>118</v>
      </c>
      <c r="C51" s="144">
        <v>8.517369389147196E-2</v>
      </c>
      <c r="D51" s="143">
        <v>0.13390867199765713</v>
      </c>
      <c r="E51" s="156"/>
    </row>
    <row r="52" spans="1:5">
      <c r="A52" s="130">
        <v>44</v>
      </c>
      <c r="B52" s="131" t="s">
        <v>119</v>
      </c>
      <c r="C52" s="150">
        <v>9.9906475583027964E-3</v>
      </c>
      <c r="D52" s="149">
        <v>6.6869257275936119E-3</v>
      </c>
      <c r="E52" s="156"/>
    </row>
    <row r="53" spans="1:5">
      <c r="A53" s="124">
        <v>45</v>
      </c>
      <c r="B53" s="125" t="s">
        <v>120</v>
      </c>
      <c r="C53" s="144">
        <v>2.9798411352730501E-2</v>
      </c>
      <c r="D53" s="143">
        <v>1.2025362420044134E-2</v>
      </c>
      <c r="E53" s="156"/>
    </row>
    <row r="54" spans="1:5">
      <c r="A54" s="124">
        <v>46</v>
      </c>
      <c r="B54" s="125" t="s">
        <v>121</v>
      </c>
      <c r="C54" s="144">
        <v>0</v>
      </c>
      <c r="D54" s="143">
        <v>0</v>
      </c>
      <c r="E54" s="156"/>
    </row>
    <row r="55" spans="1:5">
      <c r="A55" s="124">
        <v>47</v>
      </c>
      <c r="B55" s="125" t="s">
        <v>122</v>
      </c>
      <c r="C55" s="144">
        <v>2.1224393531058813E-2</v>
      </c>
      <c r="D55" s="143">
        <v>1.0296539222094224E-2</v>
      </c>
      <c r="E55" s="156"/>
    </row>
    <row r="56" spans="1:5">
      <c r="A56" s="124">
        <v>48</v>
      </c>
      <c r="B56" s="125" t="s">
        <v>146</v>
      </c>
      <c r="C56" s="144">
        <v>8.2257510154019366E-4</v>
      </c>
      <c r="D56" s="143">
        <v>5.7185946668956533E-4</v>
      </c>
      <c r="E56" s="156"/>
    </row>
    <row r="57" spans="1:5">
      <c r="A57" s="124">
        <v>49</v>
      </c>
      <c r="B57" s="125" t="s">
        <v>123</v>
      </c>
      <c r="C57" s="144">
        <v>3.0782948248545283E-2</v>
      </c>
      <c r="D57" s="143">
        <v>1.3446634897625192E-2</v>
      </c>
      <c r="E57" s="156"/>
    </row>
    <row r="58" spans="1:5">
      <c r="A58" s="124">
        <v>50</v>
      </c>
      <c r="B58" s="125" t="s">
        <v>124</v>
      </c>
      <c r="C58" s="144">
        <v>4.4154084443151498E-3</v>
      </c>
      <c r="D58" s="143">
        <v>3.1122158262513969E-2</v>
      </c>
      <c r="E58" s="156"/>
    </row>
    <row r="59" spans="1:5">
      <c r="A59" s="124">
        <v>51</v>
      </c>
      <c r="B59" s="125" t="s">
        <v>125</v>
      </c>
      <c r="C59" s="144">
        <v>2.6739512393864889E-2</v>
      </c>
      <c r="D59" s="143">
        <v>1.4950433293318558E-2</v>
      </c>
      <c r="E59" s="156"/>
    </row>
    <row r="60" spans="1:5">
      <c r="A60" s="124">
        <v>52</v>
      </c>
      <c r="B60" s="125" t="s">
        <v>126</v>
      </c>
      <c r="C60" s="144">
        <v>3.1697816804821352E-2</v>
      </c>
      <c r="D60" s="143">
        <v>1.695769597682413E-2</v>
      </c>
      <c r="E60" s="156"/>
    </row>
    <row r="61" spans="1:5">
      <c r="A61" s="124">
        <v>53</v>
      </c>
      <c r="B61" s="125" t="s">
        <v>127</v>
      </c>
      <c r="C61" s="144">
        <v>0.13268219305841492</v>
      </c>
      <c r="D61" s="143">
        <v>1.6355855292398674E-2</v>
      </c>
      <c r="E61" s="156"/>
    </row>
    <row r="62" spans="1:5">
      <c r="A62" s="128" t="s">
        <v>128</v>
      </c>
      <c r="B62" s="129" t="s">
        <v>129</v>
      </c>
      <c r="C62" s="148">
        <v>1.9841089222668463E-2</v>
      </c>
      <c r="D62" s="147">
        <v>3.1948115505482912E-2</v>
      </c>
      <c r="E62" s="156"/>
    </row>
    <row r="63" spans="1:5" ht="13.5" thickBot="1">
      <c r="A63" s="132">
        <v>54</v>
      </c>
      <c r="B63" s="161" t="s">
        <v>147</v>
      </c>
      <c r="C63" s="152">
        <v>9.3154124243608444E-2</v>
      </c>
      <c r="D63" s="151">
        <v>7.8163585674892441E-2</v>
      </c>
      <c r="E63" s="156"/>
    </row>
    <row r="64" spans="1:5" ht="13.5" thickTop="1">
      <c r="A64" s="133">
        <v>55</v>
      </c>
      <c r="B64" s="120" t="s">
        <v>130</v>
      </c>
    </row>
    <row r="65" spans="1:2">
      <c r="A65" s="130">
        <v>56</v>
      </c>
      <c r="B65" s="131" t="s">
        <v>131</v>
      </c>
    </row>
    <row r="66" spans="1:2">
      <c r="A66" s="124">
        <v>57</v>
      </c>
      <c r="B66" s="125" t="s">
        <v>132</v>
      </c>
    </row>
    <row r="67" spans="1:2">
      <c r="A67" s="124">
        <v>58</v>
      </c>
      <c r="B67" s="125" t="s">
        <v>133</v>
      </c>
    </row>
    <row r="68" spans="1:2">
      <c r="A68" s="124">
        <v>59</v>
      </c>
      <c r="B68" s="125" t="s">
        <v>148</v>
      </c>
    </row>
    <row r="69" spans="1:2">
      <c r="A69" s="128">
        <v>60</v>
      </c>
      <c r="B69" s="129" t="s">
        <v>149</v>
      </c>
    </row>
    <row r="70" spans="1:2">
      <c r="A70" s="115">
        <v>72</v>
      </c>
      <c r="B70" s="116" t="s">
        <v>134</v>
      </c>
    </row>
    <row r="71" spans="1:2">
      <c r="A71" s="115">
        <v>73</v>
      </c>
      <c r="B71" s="116" t="s">
        <v>135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</vt:vector>
  </HeadingPairs>
  <TitlesOfParts>
    <vt:vector size="4" baseType="lpstr">
      <vt:lpstr>表１ 2012</vt:lpstr>
      <vt:lpstr>表１ 2011</vt:lpstr>
      <vt:lpstr>Sheet3</vt:lpstr>
      <vt:lpstr>Graph1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HIKITA Yasuyuki</dc:creator>
  <cp:lastModifiedBy>HIKITA Yasuyuki</cp:lastModifiedBy>
  <dcterms:created xsi:type="dcterms:W3CDTF">2014-06-03T04:52:42Z</dcterms:created>
  <dcterms:modified xsi:type="dcterms:W3CDTF">2014-06-08T12:44:49Z</dcterms:modified>
</cp:coreProperties>
</file>